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29040" windowHeight="16440"/>
  </bookViews>
  <sheets>
    <sheet name="Rekapitulace stavby" sheetId="1" r:id="rId1"/>
    <sheet name="D.1.4.1 - Technika prostř..." sheetId="2" r:id="rId2"/>
    <sheet name="D.1.4.2 - Technika prostř..." sheetId="3" r:id="rId3"/>
    <sheet name="D.1.4.3 - Měření a regulace" sheetId="4" r:id="rId4"/>
  </sheets>
  <definedNames>
    <definedName name="_xlnm._FilterDatabase" localSheetId="1" hidden="1">'D.1.4.1 - Technika prostř...'!$C$128:$K$183</definedName>
    <definedName name="_xlnm._FilterDatabase" localSheetId="2" hidden="1">'D.1.4.2 - Technika prostř...'!$C$141:$K$436</definedName>
    <definedName name="_xlnm._FilterDatabase" localSheetId="3" hidden="1">'D.1.4.3 - Měření a regulace'!$C$124:$K$128</definedName>
    <definedName name="_xlnm.Print_Titles" localSheetId="1">'D.1.4.1 - Technika prostř...'!$128:$128</definedName>
    <definedName name="_xlnm.Print_Titles" localSheetId="2">'D.1.4.2 - Technika prostř...'!$141:$141</definedName>
    <definedName name="_xlnm.Print_Titles" localSheetId="3">'D.1.4.3 - Měření a regulace'!$124:$124</definedName>
    <definedName name="_xlnm.Print_Titles" localSheetId="0">'Rekapitulace stavby'!$92:$92</definedName>
    <definedName name="_xlnm.Print_Area" localSheetId="1">'D.1.4.1 - Technika prostř...'!$C$4:$J$76,'D.1.4.1 - Technika prostř...'!$C$82:$J$110,'D.1.4.1 - Technika prostř...'!$C$116:$K$183</definedName>
    <definedName name="_xlnm.Print_Area" localSheetId="2">'D.1.4.2 - Technika prostř...'!$C$4:$J$76,'D.1.4.2 - Technika prostř...'!$C$82:$J$123,'D.1.4.2 - Technika prostř...'!$C$129:$K$436</definedName>
    <definedName name="_xlnm.Print_Area" localSheetId="3">'D.1.4.3 - Měření a regulace'!$C$4:$J$76,'D.1.4.3 - Měření a regulace'!$C$82:$J$106,'D.1.4.3 - Měření a regulace'!$C$112:$K$128</definedName>
    <definedName name="_xlnm.Print_Area" localSheetId="0">'Rekapitulace stavby'!$D$4:$AO$76,'Rekapitulace stavby'!$C$82:$AQ$101</definedName>
  </definedNames>
  <calcPr calcId="145621"/>
</workbook>
</file>

<file path=xl/calcChain.xml><?xml version="1.0" encoding="utf-8"?>
<calcChain xmlns="http://schemas.openxmlformats.org/spreadsheetml/2006/main">
  <c r="J118" i="3" l="1"/>
  <c r="J39" i="4" l="1"/>
  <c r="J38" i="4"/>
  <c r="AY97" i="1" s="1"/>
  <c r="J37" i="4"/>
  <c r="AX97" i="1" s="1"/>
  <c r="BI128" i="4"/>
  <c r="BH128" i="4"/>
  <c r="BG128" i="4"/>
  <c r="BF128" i="4"/>
  <c r="T128" i="4"/>
  <c r="T127" i="4" s="1"/>
  <c r="T126" i="4" s="1"/>
  <c r="T125" i="4" s="1"/>
  <c r="R128" i="4"/>
  <c r="R127" i="4"/>
  <c r="R126" i="4" s="1"/>
  <c r="R125" i="4" s="1"/>
  <c r="P128" i="4"/>
  <c r="P127" i="4" s="1"/>
  <c r="P126" i="4" s="1"/>
  <c r="P125" i="4" s="1"/>
  <c r="AU97" i="1" s="1"/>
  <c r="BK128" i="4"/>
  <c r="BK127" i="4" s="1"/>
  <c r="J128" i="4"/>
  <c r="BE128" i="4" s="1"/>
  <c r="J122" i="4"/>
  <c r="F122" i="4"/>
  <c r="J121" i="4"/>
  <c r="F121" i="4"/>
  <c r="F119" i="4"/>
  <c r="E117" i="4"/>
  <c r="J101" i="4"/>
  <c r="BI104" i="4"/>
  <c r="BH104" i="4"/>
  <c r="BG104" i="4"/>
  <c r="BF104" i="4"/>
  <c r="BE104" i="4"/>
  <c r="BI103" i="4"/>
  <c r="BH103" i="4"/>
  <c r="F38" i="4" s="1"/>
  <c r="BC97" i="1" s="1"/>
  <c r="BG103" i="4"/>
  <c r="BF103" i="4"/>
  <c r="BE103" i="4"/>
  <c r="BI102" i="4"/>
  <c r="BH102" i="4"/>
  <c r="BG102" i="4"/>
  <c r="BF102" i="4"/>
  <c r="J36" i="4" s="1"/>
  <c r="AW97" i="1" s="1"/>
  <c r="BE102" i="4"/>
  <c r="J31" i="4"/>
  <c r="J92" i="4"/>
  <c r="F92" i="4"/>
  <c r="J91" i="4"/>
  <c r="F91" i="4"/>
  <c r="F89" i="4"/>
  <c r="E87" i="4"/>
  <c r="J12" i="4"/>
  <c r="J89" i="4" s="1"/>
  <c r="E7" i="4"/>
  <c r="E115" i="4" s="1"/>
  <c r="E85" i="4"/>
  <c r="J39" i="3"/>
  <c r="J38" i="3"/>
  <c r="AY96" i="1" s="1"/>
  <c r="J37" i="3"/>
  <c r="AX96" i="1" s="1"/>
  <c r="BI436" i="3"/>
  <c r="BH436" i="3"/>
  <c r="BG436" i="3"/>
  <c r="BF436" i="3"/>
  <c r="T436" i="3"/>
  <c r="R436" i="3"/>
  <c r="P436" i="3"/>
  <c r="BK436" i="3"/>
  <c r="J436" i="3"/>
  <c r="BE436" i="3" s="1"/>
  <c r="BI435" i="3"/>
  <c r="BH435" i="3"/>
  <c r="BG435" i="3"/>
  <c r="BF435" i="3"/>
  <c r="T435" i="3"/>
  <c r="R435" i="3"/>
  <c r="P435" i="3"/>
  <c r="BK435" i="3"/>
  <c r="J435" i="3"/>
  <c r="BE435" i="3" s="1"/>
  <c r="BI434" i="3"/>
  <c r="BH434" i="3"/>
  <c r="BG434" i="3"/>
  <c r="BF434" i="3"/>
  <c r="T434" i="3"/>
  <c r="R434" i="3"/>
  <c r="P434" i="3"/>
  <c r="BK434" i="3"/>
  <c r="J434" i="3"/>
  <c r="BE434" i="3" s="1"/>
  <c r="BI433" i="3"/>
  <c r="BH433" i="3"/>
  <c r="BG433" i="3"/>
  <c r="BF433" i="3"/>
  <c r="T433" i="3"/>
  <c r="R433" i="3"/>
  <c r="P433" i="3"/>
  <c r="BK433" i="3"/>
  <c r="J433" i="3"/>
  <c r="BE433" i="3" s="1"/>
  <c r="BI432" i="3"/>
  <c r="BH432" i="3"/>
  <c r="BG432" i="3"/>
  <c r="BF432" i="3"/>
  <c r="T432" i="3"/>
  <c r="R432" i="3"/>
  <c r="P432" i="3"/>
  <c r="BK432" i="3"/>
  <c r="J432" i="3"/>
  <c r="BE432" i="3" s="1"/>
  <c r="BI431" i="3"/>
  <c r="BH431" i="3"/>
  <c r="BG431" i="3"/>
  <c r="BF431" i="3"/>
  <c r="T431" i="3"/>
  <c r="R431" i="3"/>
  <c r="P431" i="3"/>
  <c r="BK431" i="3"/>
  <c r="J431" i="3"/>
  <c r="BE431" i="3" s="1"/>
  <c r="BI430" i="3"/>
  <c r="BH430" i="3"/>
  <c r="BG430" i="3"/>
  <c r="BF430" i="3"/>
  <c r="T430" i="3"/>
  <c r="R430" i="3"/>
  <c r="P430" i="3"/>
  <c r="BK430" i="3"/>
  <c r="J430" i="3"/>
  <c r="BE430" i="3" s="1"/>
  <c r="BI429" i="3"/>
  <c r="BH429" i="3"/>
  <c r="BG429" i="3"/>
  <c r="BF429" i="3"/>
  <c r="T429" i="3"/>
  <c r="R429" i="3"/>
  <c r="P429" i="3"/>
  <c r="BK429" i="3"/>
  <c r="J429" i="3"/>
  <c r="BE429" i="3" s="1"/>
  <c r="BI428" i="3"/>
  <c r="BH428" i="3"/>
  <c r="BG428" i="3"/>
  <c r="BF428" i="3"/>
  <c r="T428" i="3"/>
  <c r="R428" i="3"/>
  <c r="P428" i="3"/>
  <c r="BK428" i="3"/>
  <c r="J428" i="3"/>
  <c r="BE428" i="3" s="1"/>
  <c r="BI427" i="3"/>
  <c r="BH427" i="3"/>
  <c r="BG427" i="3"/>
  <c r="BF427" i="3"/>
  <c r="T427" i="3"/>
  <c r="R427" i="3"/>
  <c r="P427" i="3"/>
  <c r="BK427" i="3"/>
  <c r="J427" i="3"/>
  <c r="BE427" i="3" s="1"/>
  <c r="BI426" i="3"/>
  <c r="BH426" i="3"/>
  <c r="BG426" i="3"/>
  <c r="BF426" i="3"/>
  <c r="T426" i="3"/>
  <c r="R426" i="3"/>
  <c r="P426" i="3"/>
  <c r="BK426" i="3"/>
  <c r="J426" i="3"/>
  <c r="BE426" i="3" s="1"/>
  <c r="BI425" i="3"/>
  <c r="BH425" i="3"/>
  <c r="BG425" i="3"/>
  <c r="BF425" i="3"/>
  <c r="T425" i="3"/>
  <c r="R425" i="3"/>
  <c r="P425" i="3"/>
  <c r="BK425" i="3"/>
  <c r="J425" i="3"/>
  <c r="BE425" i="3" s="1"/>
  <c r="BI424" i="3"/>
  <c r="BH424" i="3"/>
  <c r="BG424" i="3"/>
  <c r="BF424" i="3"/>
  <c r="T424" i="3"/>
  <c r="R424" i="3"/>
  <c r="P424" i="3"/>
  <c r="BK424" i="3"/>
  <c r="J424" i="3"/>
  <c r="BE424" i="3" s="1"/>
  <c r="BI423" i="3"/>
  <c r="BH423" i="3"/>
  <c r="BG423" i="3"/>
  <c r="BF423" i="3"/>
  <c r="T423" i="3"/>
  <c r="R423" i="3"/>
  <c r="P423" i="3"/>
  <c r="BK423" i="3"/>
  <c r="J423" i="3"/>
  <c r="BE423" i="3" s="1"/>
  <c r="BI422" i="3"/>
  <c r="BH422" i="3"/>
  <c r="BG422" i="3"/>
  <c r="BF422" i="3"/>
  <c r="T422" i="3"/>
  <c r="T421" i="3" s="1"/>
  <c r="R422" i="3"/>
  <c r="R421" i="3" s="1"/>
  <c r="P422" i="3"/>
  <c r="P421" i="3" s="1"/>
  <c r="BK422" i="3"/>
  <c r="J422" i="3"/>
  <c r="BE422" i="3" s="1"/>
  <c r="BI420" i="3"/>
  <c r="BH420" i="3"/>
  <c r="BG420" i="3"/>
  <c r="BF420" i="3"/>
  <c r="T420" i="3"/>
  <c r="T419" i="3"/>
  <c r="R420" i="3"/>
  <c r="R419" i="3"/>
  <c r="P420" i="3"/>
  <c r="P419" i="3"/>
  <c r="BK420" i="3"/>
  <c r="BK419" i="3"/>
  <c r="J419" i="3" s="1"/>
  <c r="J114" i="3" s="1"/>
  <c r="J420" i="3"/>
  <c r="BE420" i="3" s="1"/>
  <c r="BI418" i="3"/>
  <c r="BH418" i="3"/>
  <c r="BG418" i="3"/>
  <c r="BF418" i="3"/>
  <c r="T418" i="3"/>
  <c r="R418" i="3"/>
  <c r="P418" i="3"/>
  <c r="BK418" i="3"/>
  <c r="J418" i="3"/>
  <c r="BE418" i="3" s="1"/>
  <c r="BI417" i="3"/>
  <c r="BH417" i="3"/>
  <c r="BG417" i="3"/>
  <c r="BF417" i="3"/>
  <c r="T417" i="3"/>
  <c r="R417" i="3"/>
  <c r="P417" i="3"/>
  <c r="BK417" i="3"/>
  <c r="J417" i="3"/>
  <c r="BE417" i="3" s="1"/>
  <c r="BI416" i="3"/>
  <c r="BH416" i="3"/>
  <c r="BG416" i="3"/>
  <c r="BF416" i="3"/>
  <c r="T416" i="3"/>
  <c r="R416" i="3"/>
  <c r="P416" i="3"/>
  <c r="BK416" i="3"/>
  <c r="J416" i="3"/>
  <c r="BE416" i="3" s="1"/>
  <c r="BI415" i="3"/>
  <c r="BH415" i="3"/>
  <c r="BG415" i="3"/>
  <c r="BF415" i="3"/>
  <c r="T415" i="3"/>
  <c r="R415" i="3"/>
  <c r="P415" i="3"/>
  <c r="BK415" i="3"/>
  <c r="J415" i="3"/>
  <c r="BE415" i="3" s="1"/>
  <c r="BI414" i="3"/>
  <c r="BH414" i="3"/>
  <c r="BG414" i="3"/>
  <c r="BF414" i="3"/>
  <c r="T414" i="3"/>
  <c r="R414" i="3"/>
  <c r="P414" i="3"/>
  <c r="BK414" i="3"/>
  <c r="J414" i="3"/>
  <c r="BE414" i="3" s="1"/>
  <c r="BI413" i="3"/>
  <c r="BH413" i="3"/>
  <c r="BG413" i="3"/>
  <c r="BF413" i="3"/>
  <c r="T413" i="3"/>
  <c r="R413" i="3"/>
  <c r="P413" i="3"/>
  <c r="BK413" i="3"/>
  <c r="J413" i="3"/>
  <c r="BE413" i="3" s="1"/>
  <c r="BI412" i="3"/>
  <c r="BH412" i="3"/>
  <c r="BG412" i="3"/>
  <c r="BF412" i="3"/>
  <c r="T412" i="3"/>
  <c r="T411" i="3" s="1"/>
  <c r="T410" i="3" s="1"/>
  <c r="R412" i="3"/>
  <c r="R411" i="3" s="1"/>
  <c r="R410" i="3" s="1"/>
  <c r="P412" i="3"/>
  <c r="P411" i="3"/>
  <c r="P410" i="3" s="1"/>
  <c r="BK412" i="3"/>
  <c r="J412" i="3"/>
  <c r="BE412" i="3" s="1"/>
  <c r="BI409" i="3"/>
  <c r="BH409" i="3"/>
  <c r="BG409" i="3"/>
  <c r="BF409" i="3"/>
  <c r="T409" i="3"/>
  <c r="R409" i="3"/>
  <c r="P409" i="3"/>
  <c r="BK409" i="3"/>
  <c r="J409" i="3"/>
  <c r="BE409" i="3" s="1"/>
  <c r="BI408" i="3"/>
  <c r="BH408" i="3"/>
  <c r="BG408" i="3"/>
  <c r="BF408" i="3"/>
  <c r="T408" i="3"/>
  <c r="R408" i="3"/>
  <c r="P408" i="3"/>
  <c r="BK408" i="3"/>
  <c r="J408" i="3"/>
  <c r="BE408" i="3" s="1"/>
  <c r="BI407" i="3"/>
  <c r="BH407" i="3"/>
  <c r="BG407" i="3"/>
  <c r="BF407" i="3"/>
  <c r="T407" i="3"/>
  <c r="T406" i="3" s="1"/>
  <c r="R407" i="3"/>
  <c r="R406" i="3" s="1"/>
  <c r="P407" i="3"/>
  <c r="P406" i="3" s="1"/>
  <c r="BK407" i="3"/>
  <c r="J407" i="3"/>
  <c r="BE407" i="3" s="1"/>
  <c r="BI405" i="3"/>
  <c r="BH405" i="3"/>
  <c r="BG405" i="3"/>
  <c r="BF405" i="3"/>
  <c r="T405" i="3"/>
  <c r="R405" i="3"/>
  <c r="P405" i="3"/>
  <c r="BK405" i="3"/>
  <c r="J405" i="3"/>
  <c r="BE405" i="3"/>
  <c r="BI404" i="3"/>
  <c r="BH404" i="3"/>
  <c r="BG404" i="3"/>
  <c r="BF404" i="3"/>
  <c r="T404" i="3"/>
  <c r="T403" i="3"/>
  <c r="R404" i="3"/>
  <c r="R403" i="3"/>
  <c r="P404" i="3"/>
  <c r="P403" i="3"/>
  <c r="BK404" i="3"/>
  <c r="BK403" i="3"/>
  <c r="J403" i="3" s="1"/>
  <c r="J110" i="3" s="1"/>
  <c r="J404" i="3"/>
  <c r="BE404" i="3" s="1"/>
  <c r="BI402" i="3"/>
  <c r="BH402" i="3"/>
  <c r="BG402" i="3"/>
  <c r="BF402" i="3"/>
  <c r="T402" i="3"/>
  <c r="R402" i="3"/>
  <c r="P402" i="3"/>
  <c r="BK402" i="3"/>
  <c r="J402" i="3"/>
  <c r="BE402" i="3" s="1"/>
  <c r="BI401" i="3"/>
  <c r="BH401" i="3"/>
  <c r="BG401" i="3"/>
  <c r="BF401" i="3"/>
  <c r="T401" i="3"/>
  <c r="R401" i="3"/>
  <c r="P401" i="3"/>
  <c r="BK401" i="3"/>
  <c r="J401" i="3"/>
  <c r="BE401" i="3" s="1"/>
  <c r="BI400" i="3"/>
  <c r="BH400" i="3"/>
  <c r="BG400" i="3"/>
  <c r="BF400" i="3"/>
  <c r="T400" i="3"/>
  <c r="R400" i="3"/>
  <c r="P400" i="3"/>
  <c r="BK400" i="3"/>
  <c r="J400" i="3"/>
  <c r="BE400" i="3" s="1"/>
  <c r="BI399" i="3"/>
  <c r="BH399" i="3"/>
  <c r="BG399" i="3"/>
  <c r="BF399" i="3"/>
  <c r="T399" i="3"/>
  <c r="T398" i="3" s="1"/>
  <c r="R399" i="3"/>
  <c r="R398" i="3" s="1"/>
  <c r="P399" i="3"/>
  <c r="P398" i="3" s="1"/>
  <c r="BK399" i="3"/>
  <c r="J399" i="3"/>
  <c r="BE399" i="3" s="1"/>
  <c r="BI397" i="3"/>
  <c r="BH397" i="3"/>
  <c r="BG397" i="3"/>
  <c r="BF397" i="3"/>
  <c r="T397" i="3"/>
  <c r="R397" i="3"/>
  <c r="P397" i="3"/>
  <c r="BK397" i="3"/>
  <c r="J397" i="3"/>
  <c r="BE397" i="3"/>
  <c r="BI396" i="3"/>
  <c r="BH396" i="3"/>
  <c r="BG396" i="3"/>
  <c r="BF396" i="3"/>
  <c r="T396" i="3"/>
  <c r="R396" i="3"/>
  <c r="P396" i="3"/>
  <c r="BK396" i="3"/>
  <c r="J396" i="3"/>
  <c r="BE396" i="3" s="1"/>
  <c r="BI395" i="3"/>
  <c r="BH395" i="3"/>
  <c r="BG395" i="3"/>
  <c r="BF395" i="3"/>
  <c r="T395" i="3"/>
  <c r="R395" i="3"/>
  <c r="P395" i="3"/>
  <c r="BK395" i="3"/>
  <c r="J395" i="3"/>
  <c r="BE395" i="3"/>
  <c r="BI394" i="3"/>
  <c r="BH394" i="3"/>
  <c r="BG394" i="3"/>
  <c r="BF394" i="3"/>
  <c r="T394" i="3"/>
  <c r="R394" i="3"/>
  <c r="P394" i="3"/>
  <c r="BK394" i="3"/>
  <c r="J394" i="3"/>
  <c r="BE394" i="3" s="1"/>
  <c r="BI393" i="3"/>
  <c r="BH393" i="3"/>
  <c r="BG393" i="3"/>
  <c r="BF393" i="3"/>
  <c r="T393" i="3"/>
  <c r="R393" i="3"/>
  <c r="P393" i="3"/>
  <c r="BK393" i="3"/>
  <c r="J393" i="3"/>
  <c r="BE393" i="3"/>
  <c r="BI392" i="3"/>
  <c r="BH392" i="3"/>
  <c r="BG392" i="3"/>
  <c r="BF392" i="3"/>
  <c r="T392" i="3"/>
  <c r="R392" i="3"/>
  <c r="P392" i="3"/>
  <c r="BK392" i="3"/>
  <c r="J392" i="3"/>
  <c r="BE392" i="3" s="1"/>
  <c r="BI391" i="3"/>
  <c r="BH391" i="3"/>
  <c r="BG391" i="3"/>
  <c r="BF391" i="3"/>
  <c r="T391" i="3"/>
  <c r="R391" i="3"/>
  <c r="P391" i="3"/>
  <c r="BK391" i="3"/>
  <c r="J391" i="3"/>
  <c r="BE391" i="3"/>
  <c r="BI390" i="3"/>
  <c r="BH390" i="3"/>
  <c r="BG390" i="3"/>
  <c r="BF390" i="3"/>
  <c r="T390" i="3"/>
  <c r="R390" i="3"/>
  <c r="P390" i="3"/>
  <c r="BK390" i="3"/>
  <c r="J390" i="3"/>
  <c r="BE390" i="3" s="1"/>
  <c r="BI389" i="3"/>
  <c r="BH389" i="3"/>
  <c r="BG389" i="3"/>
  <c r="BF389" i="3"/>
  <c r="T389" i="3"/>
  <c r="R389" i="3"/>
  <c r="P389" i="3"/>
  <c r="BK389" i="3"/>
  <c r="J389" i="3"/>
  <c r="BE389" i="3"/>
  <c r="BI388" i="3"/>
  <c r="BH388" i="3"/>
  <c r="BG388" i="3"/>
  <c r="BF388" i="3"/>
  <c r="T388" i="3"/>
  <c r="R388" i="3"/>
  <c r="P388" i="3"/>
  <c r="BK388" i="3"/>
  <c r="J388" i="3"/>
  <c r="BE388" i="3" s="1"/>
  <c r="BI387" i="3"/>
  <c r="BH387" i="3"/>
  <c r="BG387" i="3"/>
  <c r="BF387" i="3"/>
  <c r="T387" i="3"/>
  <c r="R387" i="3"/>
  <c r="P387" i="3"/>
  <c r="BK387" i="3"/>
  <c r="J387" i="3"/>
  <c r="BE387" i="3"/>
  <c r="BI386" i="3"/>
  <c r="BH386" i="3"/>
  <c r="BG386" i="3"/>
  <c r="BF386" i="3"/>
  <c r="T386" i="3"/>
  <c r="R386" i="3"/>
  <c r="P386" i="3"/>
  <c r="BK386" i="3"/>
  <c r="J386" i="3"/>
  <c r="BE386" i="3" s="1"/>
  <c r="BI385" i="3"/>
  <c r="BH385" i="3"/>
  <c r="BG385" i="3"/>
  <c r="BF385" i="3"/>
  <c r="T385" i="3"/>
  <c r="R385" i="3"/>
  <c r="P385" i="3"/>
  <c r="BK385" i="3"/>
  <c r="J385" i="3"/>
  <c r="BE385" i="3"/>
  <c r="BI384" i="3"/>
  <c r="BH384" i="3"/>
  <c r="BG384" i="3"/>
  <c r="BF384" i="3"/>
  <c r="T384" i="3"/>
  <c r="R384" i="3"/>
  <c r="P384" i="3"/>
  <c r="BK384" i="3"/>
  <c r="J384" i="3"/>
  <c r="BE384" i="3" s="1"/>
  <c r="BI383" i="3"/>
  <c r="BH383" i="3"/>
  <c r="BG383" i="3"/>
  <c r="BF383" i="3"/>
  <c r="T383" i="3"/>
  <c r="R383" i="3"/>
  <c r="P383" i="3"/>
  <c r="BK383" i="3"/>
  <c r="J383" i="3"/>
  <c r="BE383" i="3"/>
  <c r="BI382" i="3"/>
  <c r="BH382" i="3"/>
  <c r="BG382" i="3"/>
  <c r="BF382" i="3"/>
  <c r="T382" i="3"/>
  <c r="R382" i="3"/>
  <c r="P382" i="3"/>
  <c r="BK382" i="3"/>
  <c r="J382" i="3"/>
  <c r="BE382" i="3" s="1"/>
  <c r="BI381" i="3"/>
  <c r="BH381" i="3"/>
  <c r="BG381" i="3"/>
  <c r="BF381" i="3"/>
  <c r="T381" i="3"/>
  <c r="R381" i="3"/>
  <c r="P381" i="3"/>
  <c r="BK381" i="3"/>
  <c r="J381" i="3"/>
  <c r="BE381" i="3"/>
  <c r="BI380" i="3"/>
  <c r="BH380" i="3"/>
  <c r="BG380" i="3"/>
  <c r="BF380" i="3"/>
  <c r="T380" i="3"/>
  <c r="R380" i="3"/>
  <c r="P380" i="3"/>
  <c r="BK380" i="3"/>
  <c r="J380" i="3"/>
  <c r="BE380" i="3" s="1"/>
  <c r="BI379" i="3"/>
  <c r="BH379" i="3"/>
  <c r="BG379" i="3"/>
  <c r="BF379" i="3"/>
  <c r="T379" i="3"/>
  <c r="R379" i="3"/>
  <c r="P379" i="3"/>
  <c r="BK379" i="3"/>
  <c r="J379" i="3"/>
  <c r="BE379" i="3"/>
  <c r="BI378" i="3"/>
  <c r="BH378" i="3"/>
  <c r="BG378" i="3"/>
  <c r="BF378" i="3"/>
  <c r="T378" i="3"/>
  <c r="R378" i="3"/>
  <c r="P378" i="3"/>
  <c r="BK378" i="3"/>
  <c r="J378" i="3"/>
  <c r="BE378" i="3" s="1"/>
  <c r="BI377" i="3"/>
  <c r="BH377" i="3"/>
  <c r="BG377" i="3"/>
  <c r="BF377" i="3"/>
  <c r="T377" i="3"/>
  <c r="R377" i="3"/>
  <c r="P377" i="3"/>
  <c r="BK377" i="3"/>
  <c r="J377" i="3"/>
  <c r="BE377" i="3"/>
  <c r="BI376" i="3"/>
  <c r="BH376" i="3"/>
  <c r="BG376" i="3"/>
  <c r="BF376" i="3"/>
  <c r="T376" i="3"/>
  <c r="R376" i="3"/>
  <c r="P376" i="3"/>
  <c r="BK376" i="3"/>
  <c r="J376" i="3"/>
  <c r="BE376" i="3" s="1"/>
  <c r="BI375" i="3"/>
  <c r="BH375" i="3"/>
  <c r="BG375" i="3"/>
  <c r="BF375" i="3"/>
  <c r="T375" i="3"/>
  <c r="R375" i="3"/>
  <c r="P375" i="3"/>
  <c r="BK375" i="3"/>
  <c r="J375" i="3"/>
  <c r="BE375" i="3"/>
  <c r="BI374" i="3"/>
  <c r="BH374" i="3"/>
  <c r="BG374" i="3"/>
  <c r="BF374" i="3"/>
  <c r="T374" i="3"/>
  <c r="R374" i="3"/>
  <c r="P374" i="3"/>
  <c r="BK374" i="3"/>
  <c r="J374" i="3"/>
  <c r="BE374" i="3" s="1"/>
  <c r="BI373" i="3"/>
  <c r="BH373" i="3"/>
  <c r="BG373" i="3"/>
  <c r="BF373" i="3"/>
  <c r="T373" i="3"/>
  <c r="R373" i="3"/>
  <c r="P373" i="3"/>
  <c r="BK373" i="3"/>
  <c r="J373" i="3"/>
  <c r="BE373" i="3"/>
  <c r="BI372" i="3"/>
  <c r="BH372" i="3"/>
  <c r="BG372" i="3"/>
  <c r="BF372" i="3"/>
  <c r="T372" i="3"/>
  <c r="R372" i="3"/>
  <c r="P372" i="3"/>
  <c r="BK372" i="3"/>
  <c r="J372" i="3"/>
  <c r="BE372" i="3" s="1"/>
  <c r="BI371" i="3"/>
  <c r="BH371" i="3"/>
  <c r="BG371" i="3"/>
  <c r="BF371" i="3"/>
  <c r="T371" i="3"/>
  <c r="R371" i="3"/>
  <c r="P371" i="3"/>
  <c r="BK371" i="3"/>
  <c r="J371" i="3"/>
  <c r="BE371" i="3"/>
  <c r="BI370" i="3"/>
  <c r="BH370" i="3"/>
  <c r="BG370" i="3"/>
  <c r="BF370" i="3"/>
  <c r="T370" i="3"/>
  <c r="R370" i="3"/>
  <c r="P370" i="3"/>
  <c r="BK370" i="3"/>
  <c r="J370" i="3"/>
  <c r="BE370" i="3"/>
  <c r="BI369" i="3"/>
  <c r="BH369" i="3"/>
  <c r="BG369" i="3"/>
  <c r="BF369" i="3"/>
  <c r="T369" i="3"/>
  <c r="R369" i="3"/>
  <c r="P369" i="3"/>
  <c r="BK369" i="3"/>
  <c r="J369" i="3"/>
  <c r="BE369" i="3"/>
  <c r="BI368" i="3"/>
  <c r="BH368" i="3"/>
  <c r="BG368" i="3"/>
  <c r="BF368" i="3"/>
  <c r="T368" i="3"/>
  <c r="R368" i="3"/>
  <c r="P368" i="3"/>
  <c r="BK368" i="3"/>
  <c r="J368" i="3"/>
  <c r="BE368" i="3"/>
  <c r="BI367" i="3"/>
  <c r="BH367" i="3"/>
  <c r="BG367" i="3"/>
  <c r="BF367" i="3"/>
  <c r="T367" i="3"/>
  <c r="R367" i="3"/>
  <c r="P367" i="3"/>
  <c r="BK367" i="3"/>
  <c r="J367" i="3"/>
  <c r="BE367" i="3"/>
  <c r="BI366" i="3"/>
  <c r="BH366" i="3"/>
  <c r="BG366" i="3"/>
  <c r="BF366" i="3"/>
  <c r="T366" i="3"/>
  <c r="R366" i="3"/>
  <c r="P366" i="3"/>
  <c r="BK366" i="3"/>
  <c r="J366" i="3"/>
  <c r="BE366" i="3"/>
  <c r="BI365" i="3"/>
  <c r="BH365" i="3"/>
  <c r="BG365" i="3"/>
  <c r="BF365" i="3"/>
  <c r="T365" i="3"/>
  <c r="R365" i="3"/>
  <c r="P365" i="3"/>
  <c r="BK365" i="3"/>
  <c r="J365" i="3"/>
  <c r="BE365" i="3"/>
  <c r="BI364" i="3"/>
  <c r="BH364" i="3"/>
  <c r="BG364" i="3"/>
  <c r="BF364" i="3"/>
  <c r="T364" i="3"/>
  <c r="R364" i="3"/>
  <c r="P364" i="3"/>
  <c r="BK364" i="3"/>
  <c r="J364" i="3"/>
  <c r="BE364" i="3"/>
  <c r="BI363" i="3"/>
  <c r="BH363" i="3"/>
  <c r="BG363" i="3"/>
  <c r="BF363" i="3"/>
  <c r="T363" i="3"/>
  <c r="R363" i="3"/>
  <c r="P363" i="3"/>
  <c r="BK363" i="3"/>
  <c r="J363" i="3"/>
  <c r="BE363" i="3"/>
  <c r="BI362" i="3"/>
  <c r="BH362" i="3"/>
  <c r="BG362" i="3"/>
  <c r="BF362" i="3"/>
  <c r="T362" i="3"/>
  <c r="R362" i="3"/>
  <c r="P362" i="3"/>
  <c r="BK362" i="3"/>
  <c r="J362" i="3"/>
  <c r="BE362" i="3"/>
  <c r="BI361" i="3"/>
  <c r="BH361" i="3"/>
  <c r="BG361" i="3"/>
  <c r="BF361" i="3"/>
  <c r="T361" i="3"/>
  <c r="R361" i="3"/>
  <c r="P361" i="3"/>
  <c r="BK361" i="3"/>
  <c r="J361" i="3"/>
  <c r="BE361" i="3"/>
  <c r="BI360" i="3"/>
  <c r="BH360" i="3"/>
  <c r="BG360" i="3"/>
  <c r="BF360" i="3"/>
  <c r="T360" i="3"/>
  <c r="R360" i="3"/>
  <c r="P360" i="3"/>
  <c r="BK360" i="3"/>
  <c r="J360" i="3"/>
  <c r="BE360" i="3"/>
  <c r="BI359" i="3"/>
  <c r="BH359" i="3"/>
  <c r="BG359" i="3"/>
  <c r="BF359" i="3"/>
  <c r="T359" i="3"/>
  <c r="R359" i="3"/>
  <c r="P359" i="3"/>
  <c r="BK359" i="3"/>
  <c r="J359" i="3"/>
  <c r="BE359" i="3"/>
  <c r="BI358" i="3"/>
  <c r="BH358" i="3"/>
  <c r="BG358" i="3"/>
  <c r="BF358" i="3"/>
  <c r="T358" i="3"/>
  <c r="R358" i="3"/>
  <c r="P358" i="3"/>
  <c r="BK358" i="3"/>
  <c r="J358" i="3"/>
  <c r="BE358" i="3"/>
  <c r="BI357" i="3"/>
  <c r="BH357" i="3"/>
  <c r="BG357" i="3"/>
  <c r="BF357" i="3"/>
  <c r="T357" i="3"/>
  <c r="R357" i="3"/>
  <c r="P357" i="3"/>
  <c r="BK357" i="3"/>
  <c r="J357" i="3"/>
  <c r="BE357" i="3"/>
  <c r="BI356" i="3"/>
  <c r="BH356" i="3"/>
  <c r="BG356" i="3"/>
  <c r="BF356" i="3"/>
  <c r="T356" i="3"/>
  <c r="R356" i="3"/>
  <c r="P356" i="3"/>
  <c r="BK356" i="3"/>
  <c r="J356" i="3"/>
  <c r="BE356" i="3"/>
  <c r="BI355" i="3"/>
  <c r="BH355" i="3"/>
  <c r="BG355" i="3"/>
  <c r="BF355" i="3"/>
  <c r="T355" i="3"/>
  <c r="R355" i="3"/>
  <c r="P355" i="3"/>
  <c r="BK355" i="3"/>
  <c r="J355" i="3"/>
  <c r="BE355" i="3"/>
  <c r="BI354" i="3"/>
  <c r="BH354" i="3"/>
  <c r="BG354" i="3"/>
  <c r="BF354" i="3"/>
  <c r="T354" i="3"/>
  <c r="R354" i="3"/>
  <c r="P354" i="3"/>
  <c r="BK354" i="3"/>
  <c r="J354" i="3"/>
  <c r="BE354" i="3"/>
  <c r="BI353" i="3"/>
  <c r="BH353" i="3"/>
  <c r="BG353" i="3"/>
  <c r="BF353" i="3"/>
  <c r="T353" i="3"/>
  <c r="R353" i="3"/>
  <c r="P353" i="3"/>
  <c r="BK353" i="3"/>
  <c r="J353" i="3"/>
  <c r="BE353" i="3"/>
  <c r="BI352" i="3"/>
  <c r="BH352" i="3"/>
  <c r="BG352" i="3"/>
  <c r="BF352" i="3"/>
  <c r="T352" i="3"/>
  <c r="R352" i="3"/>
  <c r="P352" i="3"/>
  <c r="BK352" i="3"/>
  <c r="J352" i="3"/>
  <c r="BE352" i="3"/>
  <c r="BI351" i="3"/>
  <c r="BH351" i="3"/>
  <c r="BG351" i="3"/>
  <c r="BF351" i="3"/>
  <c r="T351" i="3"/>
  <c r="R351" i="3"/>
  <c r="P351" i="3"/>
  <c r="BK351" i="3"/>
  <c r="J351" i="3"/>
  <c r="BE351" i="3"/>
  <c r="BI350" i="3"/>
  <c r="BH350" i="3"/>
  <c r="BG350" i="3"/>
  <c r="BF350" i="3"/>
  <c r="T350" i="3"/>
  <c r="R350" i="3"/>
  <c r="P350" i="3"/>
  <c r="BK350" i="3"/>
  <c r="J350" i="3"/>
  <c r="BE350" i="3"/>
  <c r="BI349" i="3"/>
  <c r="BH349" i="3"/>
  <c r="BG349" i="3"/>
  <c r="BF349" i="3"/>
  <c r="T349" i="3"/>
  <c r="R349" i="3"/>
  <c r="P349" i="3"/>
  <c r="BK349" i="3"/>
  <c r="J349" i="3"/>
  <c r="BE349" i="3"/>
  <c r="BI348" i="3"/>
  <c r="BH348" i="3"/>
  <c r="BG348" i="3"/>
  <c r="BF348" i="3"/>
  <c r="T348" i="3"/>
  <c r="R348" i="3"/>
  <c r="P348" i="3"/>
  <c r="BK348" i="3"/>
  <c r="J348" i="3"/>
  <c r="BE348" i="3"/>
  <c r="BI347" i="3"/>
  <c r="BH347" i="3"/>
  <c r="BG347" i="3"/>
  <c r="BF347" i="3"/>
  <c r="T347" i="3"/>
  <c r="R347" i="3"/>
  <c r="P347" i="3"/>
  <c r="BK347" i="3"/>
  <c r="J347" i="3"/>
  <c r="BE347" i="3"/>
  <c r="BI346" i="3"/>
  <c r="BH346" i="3"/>
  <c r="BG346" i="3"/>
  <c r="BF346" i="3"/>
  <c r="T346" i="3"/>
  <c r="R346" i="3"/>
  <c r="P346" i="3"/>
  <c r="BK346" i="3"/>
  <c r="J346" i="3"/>
  <c r="BE346" i="3"/>
  <c r="BI345" i="3"/>
  <c r="BH345" i="3"/>
  <c r="BG345" i="3"/>
  <c r="BF345" i="3"/>
  <c r="T345" i="3"/>
  <c r="R345" i="3"/>
  <c r="P345" i="3"/>
  <c r="BK345" i="3"/>
  <c r="J345" i="3"/>
  <c r="BE345" i="3"/>
  <c r="BI344" i="3"/>
  <c r="BH344" i="3"/>
  <c r="BG344" i="3"/>
  <c r="BF344" i="3"/>
  <c r="T344" i="3"/>
  <c r="R344" i="3"/>
  <c r="P344" i="3"/>
  <c r="BK344" i="3"/>
  <c r="J344" i="3"/>
  <c r="BE344" i="3"/>
  <c r="BI343" i="3"/>
  <c r="BH343" i="3"/>
  <c r="BG343" i="3"/>
  <c r="BF343" i="3"/>
  <c r="T343" i="3"/>
  <c r="R343" i="3"/>
  <c r="P343" i="3"/>
  <c r="BK343" i="3"/>
  <c r="J343" i="3"/>
  <c r="BE343" i="3"/>
  <c r="BI342" i="3"/>
  <c r="BH342" i="3"/>
  <c r="BG342" i="3"/>
  <c r="BF342" i="3"/>
  <c r="T342" i="3"/>
  <c r="R342" i="3"/>
  <c r="P342" i="3"/>
  <c r="BK342" i="3"/>
  <c r="J342" i="3"/>
  <c r="BE342" i="3"/>
  <c r="BI341" i="3"/>
  <c r="BH341" i="3"/>
  <c r="BG341" i="3"/>
  <c r="BF341" i="3"/>
  <c r="T341" i="3"/>
  <c r="R341" i="3"/>
  <c r="P341" i="3"/>
  <c r="BK341" i="3"/>
  <c r="J341" i="3"/>
  <c r="BE341" i="3"/>
  <c r="BI340" i="3"/>
  <c r="BH340" i="3"/>
  <c r="BG340" i="3"/>
  <c r="BF340" i="3"/>
  <c r="T340" i="3"/>
  <c r="R340" i="3"/>
  <c r="P340" i="3"/>
  <c r="BK340" i="3"/>
  <c r="J340" i="3"/>
  <c r="BE340" i="3"/>
  <c r="BI339" i="3"/>
  <c r="BH339" i="3"/>
  <c r="BG339" i="3"/>
  <c r="BF339" i="3"/>
  <c r="T339" i="3"/>
  <c r="R339" i="3"/>
  <c r="P339" i="3"/>
  <c r="BK339" i="3"/>
  <c r="J339" i="3"/>
  <c r="BE339" i="3"/>
  <c r="BI338" i="3"/>
  <c r="BH338" i="3"/>
  <c r="BG338" i="3"/>
  <c r="BF338" i="3"/>
  <c r="T338" i="3"/>
  <c r="R338" i="3"/>
  <c r="P338" i="3"/>
  <c r="BK338" i="3"/>
  <c r="J338" i="3"/>
  <c r="BE338" i="3"/>
  <c r="BI337" i="3"/>
  <c r="BH337" i="3"/>
  <c r="BG337" i="3"/>
  <c r="BF337" i="3"/>
  <c r="T337" i="3"/>
  <c r="R337" i="3"/>
  <c r="P337" i="3"/>
  <c r="BK337" i="3"/>
  <c r="J337" i="3"/>
  <c r="BE337" i="3"/>
  <c r="BI336" i="3"/>
  <c r="BH336" i="3"/>
  <c r="BG336" i="3"/>
  <c r="BF336" i="3"/>
  <c r="T336" i="3"/>
  <c r="R336" i="3"/>
  <c r="P336" i="3"/>
  <c r="BK336" i="3"/>
  <c r="J336" i="3"/>
  <c r="BE336" i="3"/>
  <c r="BI335" i="3"/>
  <c r="BH335" i="3"/>
  <c r="BG335" i="3"/>
  <c r="BF335" i="3"/>
  <c r="T335" i="3"/>
  <c r="R335" i="3"/>
  <c r="P335" i="3"/>
  <c r="BK335" i="3"/>
  <c r="J335" i="3"/>
  <c r="BE335" i="3"/>
  <c r="BI334" i="3"/>
  <c r="BH334" i="3"/>
  <c r="BG334" i="3"/>
  <c r="BF334" i="3"/>
  <c r="T334" i="3"/>
  <c r="R334" i="3"/>
  <c r="P334" i="3"/>
  <c r="BK334" i="3"/>
  <c r="J334" i="3"/>
  <c r="BE334" i="3"/>
  <c r="BI333" i="3"/>
  <c r="BH333" i="3"/>
  <c r="BG333" i="3"/>
  <c r="BF333" i="3"/>
  <c r="T333" i="3"/>
  <c r="R333" i="3"/>
  <c r="P333" i="3"/>
  <c r="BK333" i="3"/>
  <c r="J333" i="3"/>
  <c r="BE333" i="3"/>
  <c r="BI332" i="3"/>
  <c r="BH332" i="3"/>
  <c r="BG332" i="3"/>
  <c r="BF332" i="3"/>
  <c r="T332" i="3"/>
  <c r="R332" i="3"/>
  <c r="P332" i="3"/>
  <c r="BK332" i="3"/>
  <c r="J332" i="3"/>
  <c r="BE332" i="3"/>
  <c r="BI331" i="3"/>
  <c r="BH331" i="3"/>
  <c r="BG331" i="3"/>
  <c r="BF331" i="3"/>
  <c r="T331" i="3"/>
  <c r="R331" i="3"/>
  <c r="P331" i="3"/>
  <c r="BK331" i="3"/>
  <c r="J331" i="3"/>
  <c r="BE331" i="3"/>
  <c r="BI330" i="3"/>
  <c r="BH330" i="3"/>
  <c r="BG330" i="3"/>
  <c r="BF330" i="3"/>
  <c r="T330" i="3"/>
  <c r="R330" i="3"/>
  <c r="P330" i="3"/>
  <c r="BK330" i="3"/>
  <c r="J330" i="3"/>
  <c r="BE330" i="3"/>
  <c r="BI329" i="3"/>
  <c r="BH329" i="3"/>
  <c r="BG329" i="3"/>
  <c r="BF329" i="3"/>
  <c r="T329" i="3"/>
  <c r="R329" i="3"/>
  <c r="P329" i="3"/>
  <c r="BK329" i="3"/>
  <c r="J329" i="3"/>
  <c r="BE329" i="3"/>
  <c r="BI328" i="3"/>
  <c r="BH328" i="3"/>
  <c r="BG328" i="3"/>
  <c r="BF328" i="3"/>
  <c r="T328" i="3"/>
  <c r="R328" i="3"/>
  <c r="P328" i="3"/>
  <c r="BK328" i="3"/>
  <c r="J328" i="3"/>
  <c r="BE328" i="3"/>
  <c r="BI327" i="3"/>
  <c r="BH327" i="3"/>
  <c r="BG327" i="3"/>
  <c r="BF327" i="3"/>
  <c r="T327" i="3"/>
  <c r="R327" i="3"/>
  <c r="P327" i="3"/>
  <c r="BK327" i="3"/>
  <c r="J327" i="3"/>
  <c r="BE327" i="3"/>
  <c r="BI326" i="3"/>
  <c r="BH326" i="3"/>
  <c r="BG326" i="3"/>
  <c r="BF326" i="3"/>
  <c r="T326" i="3"/>
  <c r="T325" i="3"/>
  <c r="R326" i="3"/>
  <c r="R325" i="3"/>
  <c r="P326" i="3"/>
  <c r="P325" i="3"/>
  <c r="BK326" i="3"/>
  <c r="BK325" i="3"/>
  <c r="J325" i="3" s="1"/>
  <c r="J108" i="3" s="1"/>
  <c r="J326" i="3"/>
  <c r="BE326" i="3" s="1"/>
  <c r="BI324" i="3"/>
  <c r="BH324" i="3"/>
  <c r="BG324" i="3"/>
  <c r="BF324" i="3"/>
  <c r="T324" i="3"/>
  <c r="R324" i="3"/>
  <c r="P324" i="3"/>
  <c r="BK324" i="3"/>
  <c r="J324" i="3"/>
  <c r="BE324" i="3" s="1"/>
  <c r="BI323" i="3"/>
  <c r="BH323" i="3"/>
  <c r="BG323" i="3"/>
  <c r="BF323" i="3"/>
  <c r="T323" i="3"/>
  <c r="R323" i="3"/>
  <c r="P323" i="3"/>
  <c r="BK323" i="3"/>
  <c r="J323" i="3"/>
  <c r="BE323" i="3" s="1"/>
  <c r="BI322" i="3"/>
  <c r="BH322" i="3"/>
  <c r="BG322" i="3"/>
  <c r="BF322" i="3"/>
  <c r="T322" i="3"/>
  <c r="R322" i="3"/>
  <c r="P322" i="3"/>
  <c r="BK322" i="3"/>
  <c r="J322" i="3"/>
  <c r="BE322" i="3" s="1"/>
  <c r="BI321" i="3"/>
  <c r="BH321" i="3"/>
  <c r="BG321" i="3"/>
  <c r="BF321" i="3"/>
  <c r="T321" i="3"/>
  <c r="R321" i="3"/>
  <c r="P321" i="3"/>
  <c r="BK321" i="3"/>
  <c r="J321" i="3"/>
  <c r="BE321" i="3" s="1"/>
  <c r="BI320" i="3"/>
  <c r="BH320" i="3"/>
  <c r="BG320" i="3"/>
  <c r="BF320" i="3"/>
  <c r="T320" i="3"/>
  <c r="R320" i="3"/>
  <c r="P320" i="3"/>
  <c r="BK320" i="3"/>
  <c r="J320" i="3"/>
  <c r="BE320" i="3" s="1"/>
  <c r="BI319" i="3"/>
  <c r="BH319" i="3"/>
  <c r="BG319" i="3"/>
  <c r="BF319" i="3"/>
  <c r="T319" i="3"/>
  <c r="R319" i="3"/>
  <c r="P319" i="3"/>
  <c r="BK319" i="3"/>
  <c r="J319" i="3"/>
  <c r="BE319" i="3" s="1"/>
  <c r="BI318" i="3"/>
  <c r="BH318" i="3"/>
  <c r="BG318" i="3"/>
  <c r="BF318" i="3"/>
  <c r="T318" i="3"/>
  <c r="R318" i="3"/>
  <c r="P318" i="3"/>
  <c r="BK318" i="3"/>
  <c r="J318" i="3"/>
  <c r="BE318" i="3" s="1"/>
  <c r="BI317" i="3"/>
  <c r="BH317" i="3"/>
  <c r="BG317" i="3"/>
  <c r="BF317" i="3"/>
  <c r="T317" i="3"/>
  <c r="R317" i="3"/>
  <c r="P317" i="3"/>
  <c r="BK317" i="3"/>
  <c r="J317" i="3"/>
  <c r="BE317" i="3" s="1"/>
  <c r="BI316" i="3"/>
  <c r="BH316" i="3"/>
  <c r="BG316" i="3"/>
  <c r="BF316" i="3"/>
  <c r="T316" i="3"/>
  <c r="R316" i="3"/>
  <c r="P316" i="3"/>
  <c r="BK316" i="3"/>
  <c r="J316" i="3"/>
  <c r="BE316" i="3" s="1"/>
  <c r="BI315" i="3"/>
  <c r="BH315" i="3"/>
  <c r="BG315" i="3"/>
  <c r="BF315" i="3"/>
  <c r="T315" i="3"/>
  <c r="R315" i="3"/>
  <c r="P315" i="3"/>
  <c r="BK315" i="3"/>
  <c r="J315" i="3"/>
  <c r="BE315" i="3" s="1"/>
  <c r="BI314" i="3"/>
  <c r="BH314" i="3"/>
  <c r="BG314" i="3"/>
  <c r="BF314" i="3"/>
  <c r="T314" i="3"/>
  <c r="R314" i="3"/>
  <c r="P314" i="3"/>
  <c r="BK314" i="3"/>
  <c r="J314" i="3"/>
  <c r="BE314" i="3" s="1"/>
  <c r="BI313" i="3"/>
  <c r="BH313" i="3"/>
  <c r="BG313" i="3"/>
  <c r="BF313" i="3"/>
  <c r="T313" i="3"/>
  <c r="R313" i="3"/>
  <c r="P313" i="3"/>
  <c r="BK313" i="3"/>
  <c r="J313" i="3"/>
  <c r="BE313" i="3" s="1"/>
  <c r="BI312" i="3"/>
  <c r="BH312" i="3"/>
  <c r="BG312" i="3"/>
  <c r="BF312" i="3"/>
  <c r="T312" i="3"/>
  <c r="R312" i="3"/>
  <c r="P312" i="3"/>
  <c r="BK312" i="3"/>
  <c r="J312" i="3"/>
  <c r="BE312" i="3" s="1"/>
  <c r="BI311" i="3"/>
  <c r="BH311" i="3"/>
  <c r="BG311" i="3"/>
  <c r="BF311" i="3"/>
  <c r="T311" i="3"/>
  <c r="R311" i="3"/>
  <c r="P311" i="3"/>
  <c r="BK311" i="3"/>
  <c r="J311" i="3"/>
  <c r="BE311" i="3" s="1"/>
  <c r="BI310" i="3"/>
  <c r="BH310" i="3"/>
  <c r="BG310" i="3"/>
  <c r="BF310" i="3"/>
  <c r="T310" i="3"/>
  <c r="R310" i="3"/>
  <c r="P310" i="3"/>
  <c r="BK310" i="3"/>
  <c r="J310" i="3"/>
  <c r="BE310" i="3" s="1"/>
  <c r="BI309" i="3"/>
  <c r="BH309" i="3"/>
  <c r="BG309" i="3"/>
  <c r="BF309" i="3"/>
  <c r="T309" i="3"/>
  <c r="R309" i="3"/>
  <c r="P309" i="3"/>
  <c r="BK309" i="3"/>
  <c r="J309" i="3"/>
  <c r="BE309" i="3" s="1"/>
  <c r="BI308" i="3"/>
  <c r="BH308" i="3"/>
  <c r="BG308" i="3"/>
  <c r="BF308" i="3"/>
  <c r="T308" i="3"/>
  <c r="R308" i="3"/>
  <c r="P308" i="3"/>
  <c r="BK308" i="3"/>
  <c r="J308" i="3"/>
  <c r="BE308" i="3" s="1"/>
  <c r="BI307" i="3"/>
  <c r="BH307" i="3"/>
  <c r="BG307" i="3"/>
  <c r="BF307" i="3"/>
  <c r="T307" i="3"/>
  <c r="R307" i="3"/>
  <c r="P307" i="3"/>
  <c r="BK307" i="3"/>
  <c r="J307" i="3"/>
  <c r="BE307" i="3" s="1"/>
  <c r="BI306" i="3"/>
  <c r="BH306" i="3"/>
  <c r="BG306" i="3"/>
  <c r="BF306" i="3"/>
  <c r="T306" i="3"/>
  <c r="R306" i="3"/>
  <c r="P306" i="3"/>
  <c r="BK306" i="3"/>
  <c r="J306" i="3"/>
  <c r="BE306" i="3" s="1"/>
  <c r="BI305" i="3"/>
  <c r="BH305" i="3"/>
  <c r="BG305" i="3"/>
  <c r="BF305" i="3"/>
  <c r="T305" i="3"/>
  <c r="R305" i="3"/>
  <c r="P305" i="3"/>
  <c r="BK305" i="3"/>
  <c r="J305" i="3"/>
  <c r="BE305" i="3" s="1"/>
  <c r="BI304" i="3"/>
  <c r="BH304" i="3"/>
  <c r="BG304" i="3"/>
  <c r="BF304" i="3"/>
  <c r="T304" i="3"/>
  <c r="R304" i="3"/>
  <c r="P304" i="3"/>
  <c r="BK304" i="3"/>
  <c r="J304" i="3"/>
  <c r="BE304" i="3" s="1"/>
  <c r="BI303" i="3"/>
  <c r="BH303" i="3"/>
  <c r="BG303" i="3"/>
  <c r="BF303" i="3"/>
  <c r="T303" i="3"/>
  <c r="R303" i="3"/>
  <c r="P303" i="3"/>
  <c r="BK303" i="3"/>
  <c r="J303" i="3"/>
  <c r="BE303" i="3" s="1"/>
  <c r="BI302" i="3"/>
  <c r="BH302" i="3"/>
  <c r="BG302" i="3"/>
  <c r="BF302" i="3"/>
  <c r="T302" i="3"/>
  <c r="R302" i="3"/>
  <c r="P302" i="3"/>
  <c r="BK302" i="3"/>
  <c r="J302" i="3"/>
  <c r="BE302" i="3" s="1"/>
  <c r="BI301" i="3"/>
  <c r="BH301" i="3"/>
  <c r="BG301" i="3"/>
  <c r="BF301" i="3"/>
  <c r="T301" i="3"/>
  <c r="R301" i="3"/>
  <c r="P301" i="3"/>
  <c r="BK301" i="3"/>
  <c r="J301" i="3"/>
  <c r="BE301" i="3" s="1"/>
  <c r="BI300" i="3"/>
  <c r="BH300" i="3"/>
  <c r="BG300" i="3"/>
  <c r="BF300" i="3"/>
  <c r="T300" i="3"/>
  <c r="R300" i="3"/>
  <c r="P300" i="3"/>
  <c r="BK300" i="3"/>
  <c r="J300" i="3"/>
  <c r="BE300" i="3" s="1"/>
  <c r="BI299" i="3"/>
  <c r="BH299" i="3"/>
  <c r="BG299" i="3"/>
  <c r="BF299" i="3"/>
  <c r="T299" i="3"/>
  <c r="R299" i="3"/>
  <c r="P299" i="3"/>
  <c r="BK299" i="3"/>
  <c r="J299" i="3"/>
  <c r="BE299" i="3" s="1"/>
  <c r="BI298" i="3"/>
  <c r="BH298" i="3"/>
  <c r="BG298" i="3"/>
  <c r="BF298" i="3"/>
  <c r="T298" i="3"/>
  <c r="R298" i="3"/>
  <c r="P298" i="3"/>
  <c r="BK298" i="3"/>
  <c r="J298" i="3"/>
  <c r="BE298" i="3" s="1"/>
  <c r="BI297" i="3"/>
  <c r="BH297" i="3"/>
  <c r="BG297" i="3"/>
  <c r="BF297" i="3"/>
  <c r="T297" i="3"/>
  <c r="R297" i="3"/>
  <c r="P297" i="3"/>
  <c r="BK297" i="3"/>
  <c r="J297" i="3"/>
  <c r="BE297" i="3" s="1"/>
  <c r="BI296" i="3"/>
  <c r="BH296" i="3"/>
  <c r="BG296" i="3"/>
  <c r="BF296" i="3"/>
  <c r="T296" i="3"/>
  <c r="R296" i="3"/>
  <c r="P296" i="3"/>
  <c r="BK296" i="3"/>
  <c r="J296" i="3"/>
  <c r="BE296" i="3" s="1"/>
  <c r="BI295" i="3"/>
  <c r="BH295" i="3"/>
  <c r="BG295" i="3"/>
  <c r="BF295" i="3"/>
  <c r="T295" i="3"/>
  <c r="R295" i="3"/>
  <c r="P295" i="3"/>
  <c r="BK295" i="3"/>
  <c r="J295" i="3"/>
  <c r="BE295" i="3" s="1"/>
  <c r="BI294" i="3"/>
  <c r="BH294" i="3"/>
  <c r="BG294" i="3"/>
  <c r="BF294" i="3"/>
  <c r="T294" i="3"/>
  <c r="R294" i="3"/>
  <c r="P294" i="3"/>
  <c r="BK294" i="3"/>
  <c r="J294" i="3"/>
  <c r="BE294" i="3" s="1"/>
  <c r="BI293" i="3"/>
  <c r="BH293" i="3"/>
  <c r="BG293" i="3"/>
  <c r="BF293" i="3"/>
  <c r="T293" i="3"/>
  <c r="R293" i="3"/>
  <c r="P293" i="3"/>
  <c r="BK293" i="3"/>
  <c r="J293" i="3"/>
  <c r="BE293" i="3" s="1"/>
  <c r="BI292" i="3"/>
  <c r="BH292" i="3"/>
  <c r="BG292" i="3"/>
  <c r="BF292" i="3"/>
  <c r="T292" i="3"/>
  <c r="T291" i="3" s="1"/>
  <c r="R292" i="3"/>
  <c r="R291" i="3" s="1"/>
  <c r="P292" i="3"/>
  <c r="P291" i="3" s="1"/>
  <c r="BK292" i="3"/>
  <c r="J292" i="3"/>
  <c r="BE292" i="3" s="1"/>
  <c r="BI290" i="3"/>
  <c r="BH290" i="3"/>
  <c r="BG290" i="3"/>
  <c r="BF290" i="3"/>
  <c r="T290" i="3"/>
  <c r="R290" i="3"/>
  <c r="P290" i="3"/>
  <c r="BK290" i="3"/>
  <c r="J290" i="3"/>
  <c r="BE290" i="3" s="1"/>
  <c r="BI289" i="3"/>
  <c r="BH289" i="3"/>
  <c r="BG289" i="3"/>
  <c r="BF289" i="3"/>
  <c r="T289" i="3"/>
  <c r="R289" i="3"/>
  <c r="P289" i="3"/>
  <c r="BK289" i="3"/>
  <c r="J289" i="3"/>
  <c r="BE289" i="3" s="1"/>
  <c r="BI288" i="3"/>
  <c r="BH288" i="3"/>
  <c r="BG288" i="3"/>
  <c r="BF288" i="3"/>
  <c r="T288" i="3"/>
  <c r="R288" i="3"/>
  <c r="P288" i="3"/>
  <c r="BK288" i="3"/>
  <c r="J288" i="3"/>
  <c r="BE288" i="3" s="1"/>
  <c r="BI287" i="3"/>
  <c r="BH287" i="3"/>
  <c r="BG287" i="3"/>
  <c r="BF287" i="3"/>
  <c r="T287" i="3"/>
  <c r="R287" i="3"/>
  <c r="P287" i="3"/>
  <c r="BK287" i="3"/>
  <c r="J287" i="3"/>
  <c r="BE287" i="3" s="1"/>
  <c r="BI286" i="3"/>
  <c r="BH286" i="3"/>
  <c r="BG286" i="3"/>
  <c r="BF286" i="3"/>
  <c r="T286" i="3"/>
  <c r="R286" i="3"/>
  <c r="P286" i="3"/>
  <c r="BK286" i="3"/>
  <c r="J286" i="3"/>
  <c r="BE286" i="3" s="1"/>
  <c r="BI285" i="3"/>
  <c r="BH285" i="3"/>
  <c r="BG285" i="3"/>
  <c r="BF285" i="3"/>
  <c r="T285" i="3"/>
  <c r="R285" i="3"/>
  <c r="P285" i="3"/>
  <c r="BK285" i="3"/>
  <c r="J285" i="3"/>
  <c r="BE285" i="3" s="1"/>
  <c r="BI284" i="3"/>
  <c r="BH284" i="3"/>
  <c r="BG284" i="3"/>
  <c r="BF284" i="3"/>
  <c r="T284" i="3"/>
  <c r="R284" i="3"/>
  <c r="P284" i="3"/>
  <c r="BK284" i="3"/>
  <c r="J284" i="3"/>
  <c r="BE284" i="3" s="1"/>
  <c r="BI283" i="3"/>
  <c r="BH283" i="3"/>
  <c r="BG283" i="3"/>
  <c r="BF283" i="3"/>
  <c r="T283" i="3"/>
  <c r="R283" i="3"/>
  <c r="P283" i="3"/>
  <c r="BK283" i="3"/>
  <c r="J283" i="3"/>
  <c r="BE283" i="3" s="1"/>
  <c r="BI282" i="3"/>
  <c r="BH282" i="3"/>
  <c r="BG282" i="3"/>
  <c r="BF282" i="3"/>
  <c r="T282" i="3"/>
  <c r="R282" i="3"/>
  <c r="P282" i="3"/>
  <c r="BK282" i="3"/>
  <c r="J282" i="3"/>
  <c r="BE282" i="3" s="1"/>
  <c r="BI281" i="3"/>
  <c r="BH281" i="3"/>
  <c r="BG281" i="3"/>
  <c r="BF281" i="3"/>
  <c r="T281" i="3"/>
  <c r="R281" i="3"/>
  <c r="P281" i="3"/>
  <c r="BK281" i="3"/>
  <c r="J281" i="3"/>
  <c r="BE281" i="3" s="1"/>
  <c r="BI280" i="3"/>
  <c r="BH280" i="3"/>
  <c r="BG280" i="3"/>
  <c r="BF280" i="3"/>
  <c r="T280" i="3"/>
  <c r="R280" i="3"/>
  <c r="P280" i="3"/>
  <c r="BK280" i="3"/>
  <c r="J280" i="3"/>
  <c r="BE280" i="3" s="1"/>
  <c r="BI279" i="3"/>
  <c r="BH279" i="3"/>
  <c r="BG279" i="3"/>
  <c r="BF279" i="3"/>
  <c r="T279" i="3"/>
  <c r="R279" i="3"/>
  <c r="P279" i="3"/>
  <c r="BK279" i="3"/>
  <c r="J279" i="3"/>
  <c r="BE279" i="3" s="1"/>
  <c r="BI278" i="3"/>
  <c r="BH278" i="3"/>
  <c r="BG278" i="3"/>
  <c r="BF278" i="3"/>
  <c r="T278" i="3"/>
  <c r="R278" i="3"/>
  <c r="P278" i="3"/>
  <c r="BK278" i="3"/>
  <c r="J278" i="3"/>
  <c r="BE278" i="3" s="1"/>
  <c r="BI277" i="3"/>
  <c r="BH277" i="3"/>
  <c r="BG277" i="3"/>
  <c r="BF277" i="3"/>
  <c r="T277" i="3"/>
  <c r="R277" i="3"/>
  <c r="P277" i="3"/>
  <c r="BK277" i="3"/>
  <c r="J277" i="3"/>
  <c r="BE277" i="3" s="1"/>
  <c r="BI276" i="3"/>
  <c r="BH276" i="3"/>
  <c r="BG276" i="3"/>
  <c r="BF276" i="3"/>
  <c r="T276" i="3"/>
  <c r="R276" i="3"/>
  <c r="P276" i="3"/>
  <c r="BK276" i="3"/>
  <c r="J276" i="3"/>
  <c r="BE276" i="3" s="1"/>
  <c r="BI275" i="3"/>
  <c r="BH275" i="3"/>
  <c r="BG275" i="3"/>
  <c r="BF275" i="3"/>
  <c r="T275" i="3"/>
  <c r="R275" i="3"/>
  <c r="P275" i="3"/>
  <c r="BK275" i="3"/>
  <c r="J275" i="3"/>
  <c r="BE275" i="3" s="1"/>
  <c r="BI274" i="3"/>
  <c r="BH274" i="3"/>
  <c r="BG274" i="3"/>
  <c r="BF274" i="3"/>
  <c r="T274" i="3"/>
  <c r="R274" i="3"/>
  <c r="P274" i="3"/>
  <c r="BK274" i="3"/>
  <c r="J274" i="3"/>
  <c r="BE274" i="3" s="1"/>
  <c r="BI273" i="3"/>
  <c r="BH273" i="3"/>
  <c r="BG273" i="3"/>
  <c r="BF273" i="3"/>
  <c r="T273" i="3"/>
  <c r="R273" i="3"/>
  <c r="P273" i="3"/>
  <c r="BK273" i="3"/>
  <c r="J273" i="3"/>
  <c r="BE273" i="3" s="1"/>
  <c r="BI272" i="3"/>
  <c r="BH272" i="3"/>
  <c r="BG272" i="3"/>
  <c r="BF272" i="3"/>
  <c r="T272" i="3"/>
  <c r="R272" i="3"/>
  <c r="P272" i="3"/>
  <c r="BK272" i="3"/>
  <c r="J272" i="3"/>
  <c r="BE272" i="3" s="1"/>
  <c r="BI271" i="3"/>
  <c r="BH271" i="3"/>
  <c r="BG271" i="3"/>
  <c r="BF271" i="3"/>
  <c r="T271" i="3"/>
  <c r="R271" i="3"/>
  <c r="P271" i="3"/>
  <c r="BK271" i="3"/>
  <c r="J271" i="3"/>
  <c r="BE271" i="3" s="1"/>
  <c r="BI270" i="3"/>
  <c r="BH270" i="3"/>
  <c r="BG270" i="3"/>
  <c r="BF270" i="3"/>
  <c r="T270" i="3"/>
  <c r="R270" i="3"/>
  <c r="P270" i="3"/>
  <c r="BK270" i="3"/>
  <c r="J270" i="3"/>
  <c r="BE270" i="3" s="1"/>
  <c r="BI269" i="3"/>
  <c r="BH269" i="3"/>
  <c r="BG269" i="3"/>
  <c r="BF269" i="3"/>
  <c r="T269" i="3"/>
  <c r="R269" i="3"/>
  <c r="P269" i="3"/>
  <c r="BK269" i="3"/>
  <c r="J269" i="3"/>
  <c r="BE269" i="3" s="1"/>
  <c r="BI268" i="3"/>
  <c r="BH268" i="3"/>
  <c r="BG268" i="3"/>
  <c r="BF268" i="3"/>
  <c r="T268" i="3"/>
  <c r="R268" i="3"/>
  <c r="P268" i="3"/>
  <c r="BK268" i="3"/>
  <c r="J268" i="3"/>
  <c r="BE268" i="3"/>
  <c r="BI267" i="3"/>
  <c r="BH267" i="3"/>
  <c r="BG267" i="3"/>
  <c r="BF267" i="3"/>
  <c r="T267" i="3"/>
  <c r="R267" i="3"/>
  <c r="P267" i="3"/>
  <c r="BK267" i="3"/>
  <c r="J267" i="3"/>
  <c r="BE267" i="3"/>
  <c r="BI266" i="3"/>
  <c r="BH266" i="3"/>
  <c r="BG266" i="3"/>
  <c r="BF266" i="3"/>
  <c r="T266" i="3"/>
  <c r="R266" i="3"/>
  <c r="P266" i="3"/>
  <c r="BK266" i="3"/>
  <c r="J266" i="3"/>
  <c r="BE266" i="3"/>
  <c r="BI265" i="3"/>
  <c r="BH265" i="3"/>
  <c r="BG265" i="3"/>
  <c r="BF265" i="3"/>
  <c r="T265" i="3"/>
  <c r="R265" i="3"/>
  <c r="P265" i="3"/>
  <c r="BK265" i="3"/>
  <c r="J265" i="3"/>
  <c r="BE265" i="3"/>
  <c r="BI264" i="3"/>
  <c r="BH264" i="3"/>
  <c r="BG264" i="3"/>
  <c r="BF264" i="3"/>
  <c r="T264" i="3"/>
  <c r="R264" i="3"/>
  <c r="P264" i="3"/>
  <c r="BK264" i="3"/>
  <c r="J264" i="3"/>
  <c r="BE264" i="3"/>
  <c r="BI263" i="3"/>
  <c r="BH263" i="3"/>
  <c r="BG263" i="3"/>
  <c r="BF263" i="3"/>
  <c r="T263" i="3"/>
  <c r="R263" i="3"/>
  <c r="P263" i="3"/>
  <c r="BK263" i="3"/>
  <c r="J263" i="3"/>
  <c r="BE263" i="3"/>
  <c r="BI262" i="3"/>
  <c r="BH262" i="3"/>
  <c r="BG262" i="3"/>
  <c r="BF262" i="3"/>
  <c r="T262" i="3"/>
  <c r="R262" i="3"/>
  <c r="P262" i="3"/>
  <c r="BK262" i="3"/>
  <c r="BK260" i="3" s="1"/>
  <c r="J260" i="3" s="1"/>
  <c r="J106" i="3" s="1"/>
  <c r="J262" i="3"/>
  <c r="BE262" i="3"/>
  <c r="BI261" i="3"/>
  <c r="BH261" i="3"/>
  <c r="BG261" i="3"/>
  <c r="BF261" i="3"/>
  <c r="T261" i="3"/>
  <c r="T260" i="3"/>
  <c r="R261" i="3"/>
  <c r="R260" i="3"/>
  <c r="P261" i="3"/>
  <c r="P260" i="3"/>
  <c r="BK261" i="3"/>
  <c r="J261" i="3"/>
  <c r="BE261" i="3" s="1"/>
  <c r="BI259" i="3"/>
  <c r="BH259" i="3"/>
  <c r="BG259" i="3"/>
  <c r="BF259" i="3"/>
  <c r="T259" i="3"/>
  <c r="R259" i="3"/>
  <c r="P259" i="3"/>
  <c r="BK259" i="3"/>
  <c r="J259" i="3"/>
  <c r="BE259" i="3" s="1"/>
  <c r="BI258" i="3"/>
  <c r="BH258" i="3"/>
  <c r="BG258" i="3"/>
  <c r="BF258" i="3"/>
  <c r="T258" i="3"/>
  <c r="R258" i="3"/>
  <c r="P258" i="3"/>
  <c r="BK258" i="3"/>
  <c r="J258" i="3"/>
  <c r="BE258" i="3" s="1"/>
  <c r="BI257" i="3"/>
  <c r="BH257" i="3"/>
  <c r="BG257" i="3"/>
  <c r="BF257" i="3"/>
  <c r="T257" i="3"/>
  <c r="R257" i="3"/>
  <c r="P257" i="3"/>
  <c r="BK257" i="3"/>
  <c r="J257" i="3"/>
  <c r="BE257" i="3" s="1"/>
  <c r="BI256" i="3"/>
  <c r="BH256" i="3"/>
  <c r="BG256" i="3"/>
  <c r="BF256" i="3"/>
  <c r="T256" i="3"/>
  <c r="R256" i="3"/>
  <c r="P256" i="3"/>
  <c r="BK256" i="3"/>
  <c r="J256" i="3"/>
  <c r="BE256" i="3"/>
  <c r="BI255" i="3"/>
  <c r="BH255" i="3"/>
  <c r="BG255" i="3"/>
  <c r="BF255" i="3"/>
  <c r="T255" i="3"/>
  <c r="R255" i="3"/>
  <c r="P255" i="3"/>
  <c r="BK255" i="3"/>
  <c r="J255" i="3"/>
  <c r="BE255" i="3"/>
  <c r="BI254" i="3"/>
  <c r="BH254" i="3"/>
  <c r="BG254" i="3"/>
  <c r="BF254" i="3"/>
  <c r="T254" i="3"/>
  <c r="R254" i="3"/>
  <c r="P254" i="3"/>
  <c r="BK254" i="3"/>
  <c r="J254" i="3"/>
  <c r="BE254" i="3"/>
  <c r="BI253" i="3"/>
  <c r="BH253" i="3"/>
  <c r="BG253" i="3"/>
  <c r="BF253" i="3"/>
  <c r="T253" i="3"/>
  <c r="R253" i="3"/>
  <c r="P253" i="3"/>
  <c r="BK253" i="3"/>
  <c r="J253" i="3"/>
  <c r="BE253" i="3"/>
  <c r="BI252" i="3"/>
  <c r="BH252" i="3"/>
  <c r="BG252" i="3"/>
  <c r="BF252" i="3"/>
  <c r="T252" i="3"/>
  <c r="R252" i="3"/>
  <c r="P252" i="3"/>
  <c r="BK252" i="3"/>
  <c r="J252" i="3"/>
  <c r="BE252" i="3"/>
  <c r="BI251" i="3"/>
  <c r="BH251" i="3"/>
  <c r="BG251" i="3"/>
  <c r="BF251" i="3"/>
  <c r="T251" i="3"/>
  <c r="R251" i="3"/>
  <c r="P251" i="3"/>
  <c r="BK251" i="3"/>
  <c r="J251" i="3"/>
  <c r="BE251" i="3"/>
  <c r="BI250" i="3"/>
  <c r="BH250" i="3"/>
  <c r="BG250" i="3"/>
  <c r="BF250" i="3"/>
  <c r="T250" i="3"/>
  <c r="R250" i="3"/>
  <c r="P250" i="3"/>
  <c r="BK250" i="3"/>
  <c r="J250" i="3"/>
  <c r="BE250" i="3"/>
  <c r="BI249" i="3"/>
  <c r="BH249" i="3"/>
  <c r="BG249" i="3"/>
  <c r="BF249" i="3"/>
  <c r="T249" i="3"/>
  <c r="R249" i="3"/>
  <c r="P249" i="3"/>
  <c r="BK249" i="3"/>
  <c r="J249" i="3"/>
  <c r="BE249" i="3"/>
  <c r="BI248" i="3"/>
  <c r="BH248" i="3"/>
  <c r="BG248" i="3"/>
  <c r="BF248" i="3"/>
  <c r="T248" i="3"/>
  <c r="R248" i="3"/>
  <c r="P248" i="3"/>
  <c r="BK248" i="3"/>
  <c r="J248" i="3"/>
  <c r="BE248" i="3"/>
  <c r="BI247" i="3"/>
  <c r="BH247" i="3"/>
  <c r="BG247" i="3"/>
  <c r="BF247" i="3"/>
  <c r="T247" i="3"/>
  <c r="R247" i="3"/>
  <c r="P247" i="3"/>
  <c r="BK247" i="3"/>
  <c r="J247" i="3"/>
  <c r="BE247" i="3"/>
  <c r="BI246" i="3"/>
  <c r="BH246" i="3"/>
  <c r="BG246" i="3"/>
  <c r="BF246" i="3"/>
  <c r="T246" i="3"/>
  <c r="R246" i="3"/>
  <c r="P246" i="3"/>
  <c r="BK246" i="3"/>
  <c r="J246" i="3"/>
  <c r="BE246" i="3"/>
  <c r="BI245" i="3"/>
  <c r="BH245" i="3"/>
  <c r="BG245" i="3"/>
  <c r="BF245" i="3"/>
  <c r="T245" i="3"/>
  <c r="R245" i="3"/>
  <c r="P245" i="3"/>
  <c r="BK245" i="3"/>
  <c r="J245" i="3"/>
  <c r="BE245" i="3"/>
  <c r="BI244" i="3"/>
  <c r="BH244" i="3"/>
  <c r="BG244" i="3"/>
  <c r="BF244" i="3"/>
  <c r="T244" i="3"/>
  <c r="R244" i="3"/>
  <c r="P244" i="3"/>
  <c r="BK244" i="3"/>
  <c r="J244" i="3"/>
  <c r="BE244" i="3"/>
  <c r="BI243" i="3"/>
  <c r="BH243" i="3"/>
  <c r="BG243" i="3"/>
  <c r="BF243" i="3"/>
  <c r="T243" i="3"/>
  <c r="R243" i="3"/>
  <c r="P243" i="3"/>
  <c r="BK243" i="3"/>
  <c r="J243" i="3"/>
  <c r="BE243" i="3"/>
  <c r="BI242" i="3"/>
  <c r="BH242" i="3"/>
  <c r="BG242" i="3"/>
  <c r="BF242" i="3"/>
  <c r="T242" i="3"/>
  <c r="R242" i="3"/>
  <c r="P242" i="3"/>
  <c r="BK242" i="3"/>
  <c r="J242" i="3"/>
  <c r="BE242" i="3"/>
  <c r="BI241" i="3"/>
  <c r="BH241" i="3"/>
  <c r="BG241" i="3"/>
  <c r="BF241" i="3"/>
  <c r="T241" i="3"/>
  <c r="R241" i="3"/>
  <c r="P241" i="3"/>
  <c r="BK241" i="3"/>
  <c r="J241" i="3"/>
  <c r="BE241" i="3"/>
  <c r="BI240" i="3"/>
  <c r="BH240" i="3"/>
  <c r="BG240" i="3"/>
  <c r="BF240" i="3"/>
  <c r="T240" i="3"/>
  <c r="R240" i="3"/>
  <c r="P240" i="3"/>
  <c r="BK240" i="3"/>
  <c r="J240" i="3"/>
  <c r="BE240" i="3"/>
  <c r="BI239" i="3"/>
  <c r="BH239" i="3"/>
  <c r="BG239" i="3"/>
  <c r="BF239" i="3"/>
  <c r="T239" i="3"/>
  <c r="R239" i="3"/>
  <c r="P239" i="3"/>
  <c r="BK239" i="3"/>
  <c r="J239" i="3"/>
  <c r="BE239" i="3"/>
  <c r="BI238" i="3"/>
  <c r="BH238" i="3"/>
  <c r="BG238" i="3"/>
  <c r="BF238" i="3"/>
  <c r="T238" i="3"/>
  <c r="R238" i="3"/>
  <c r="P238" i="3"/>
  <c r="BK238" i="3"/>
  <c r="J238" i="3"/>
  <c r="BE238" i="3"/>
  <c r="BI237" i="3"/>
  <c r="BH237" i="3"/>
  <c r="BG237" i="3"/>
  <c r="BF237" i="3"/>
  <c r="T237" i="3"/>
  <c r="R237" i="3"/>
  <c r="P237" i="3"/>
  <c r="BK237" i="3"/>
  <c r="J237" i="3"/>
  <c r="BE237" i="3"/>
  <c r="BI236" i="3"/>
  <c r="BH236" i="3"/>
  <c r="BG236" i="3"/>
  <c r="BF236" i="3"/>
  <c r="T236" i="3"/>
  <c r="R236" i="3"/>
  <c r="P236" i="3"/>
  <c r="BK236" i="3"/>
  <c r="J236" i="3"/>
  <c r="BE236" i="3"/>
  <c r="BI235" i="3"/>
  <c r="BH235" i="3"/>
  <c r="BG235" i="3"/>
  <c r="BF235" i="3"/>
  <c r="T235" i="3"/>
  <c r="R235" i="3"/>
  <c r="P235" i="3"/>
  <c r="BK235" i="3"/>
  <c r="J235" i="3"/>
  <c r="BE235" i="3"/>
  <c r="BI234" i="3"/>
  <c r="BH234" i="3"/>
  <c r="BG234" i="3"/>
  <c r="BF234" i="3"/>
  <c r="T234" i="3"/>
  <c r="R234" i="3"/>
  <c r="P234" i="3"/>
  <c r="BK234" i="3"/>
  <c r="J234" i="3"/>
  <c r="BE234" i="3"/>
  <c r="BI233" i="3"/>
  <c r="BH233" i="3"/>
  <c r="BG233" i="3"/>
  <c r="BF233" i="3"/>
  <c r="T233" i="3"/>
  <c r="R233" i="3"/>
  <c r="P233" i="3"/>
  <c r="BK233" i="3"/>
  <c r="J233" i="3"/>
  <c r="BE233" i="3"/>
  <c r="BI232" i="3"/>
  <c r="BH232" i="3"/>
  <c r="BG232" i="3"/>
  <c r="BF232" i="3"/>
  <c r="T232" i="3"/>
  <c r="R232" i="3"/>
  <c r="P232" i="3"/>
  <c r="BK232" i="3"/>
  <c r="J232" i="3"/>
  <c r="BE232" i="3"/>
  <c r="BI231" i="3"/>
  <c r="BH231" i="3"/>
  <c r="BG231" i="3"/>
  <c r="BF231" i="3"/>
  <c r="T231" i="3"/>
  <c r="R231" i="3"/>
  <c r="P231" i="3"/>
  <c r="BK231" i="3"/>
  <c r="J231" i="3"/>
  <c r="BE231" i="3"/>
  <c r="BI230" i="3"/>
  <c r="BH230" i="3"/>
  <c r="BG230" i="3"/>
  <c r="BF230" i="3"/>
  <c r="T230" i="3"/>
  <c r="T229" i="3"/>
  <c r="R230" i="3"/>
  <c r="P230" i="3"/>
  <c r="P229" i="3" s="1"/>
  <c r="BK230" i="3"/>
  <c r="J230" i="3"/>
  <c r="BE230" i="3" s="1"/>
  <c r="BI228" i="3"/>
  <c r="BH228" i="3"/>
  <c r="BG228" i="3"/>
  <c r="BF228" i="3"/>
  <c r="T228" i="3"/>
  <c r="R228" i="3"/>
  <c r="P228" i="3"/>
  <c r="BK228" i="3"/>
  <c r="J228" i="3"/>
  <c r="BE228" i="3" s="1"/>
  <c r="BI227" i="3"/>
  <c r="BH227" i="3"/>
  <c r="BG227" i="3"/>
  <c r="BF227" i="3"/>
  <c r="T227" i="3"/>
  <c r="R227" i="3"/>
  <c r="P227" i="3"/>
  <c r="BK227" i="3"/>
  <c r="J227" i="3"/>
  <c r="BE227" i="3" s="1"/>
  <c r="BI226" i="3"/>
  <c r="BH226" i="3"/>
  <c r="BG226" i="3"/>
  <c r="BF226" i="3"/>
  <c r="T226" i="3"/>
  <c r="R226" i="3"/>
  <c r="P226" i="3"/>
  <c r="BK226" i="3"/>
  <c r="J226" i="3"/>
  <c r="BE226" i="3" s="1"/>
  <c r="BI225" i="3"/>
  <c r="BH225" i="3"/>
  <c r="BG225" i="3"/>
  <c r="BF225" i="3"/>
  <c r="T225" i="3"/>
  <c r="R225" i="3"/>
  <c r="P225" i="3"/>
  <c r="BK225" i="3"/>
  <c r="J225" i="3"/>
  <c r="BE225" i="3" s="1"/>
  <c r="BI224" i="3"/>
  <c r="BH224" i="3"/>
  <c r="BG224" i="3"/>
  <c r="BF224" i="3"/>
  <c r="T224" i="3"/>
  <c r="R224" i="3"/>
  <c r="P224" i="3"/>
  <c r="BK224" i="3"/>
  <c r="J224" i="3"/>
  <c r="BE224" i="3" s="1"/>
  <c r="BI223" i="3"/>
  <c r="BH223" i="3"/>
  <c r="BG223" i="3"/>
  <c r="BF223" i="3"/>
  <c r="T223" i="3"/>
  <c r="R223" i="3"/>
  <c r="P223" i="3"/>
  <c r="BK223" i="3"/>
  <c r="J223" i="3"/>
  <c r="BE223" i="3" s="1"/>
  <c r="BI222" i="3"/>
  <c r="BH222" i="3"/>
  <c r="BG222" i="3"/>
  <c r="BF222" i="3"/>
  <c r="T222" i="3"/>
  <c r="R222" i="3"/>
  <c r="P222" i="3"/>
  <c r="BK222" i="3"/>
  <c r="J222" i="3"/>
  <c r="BE222" i="3" s="1"/>
  <c r="BI221" i="3"/>
  <c r="BH221" i="3"/>
  <c r="BG221" i="3"/>
  <c r="BF221" i="3"/>
  <c r="T221" i="3"/>
  <c r="R221" i="3"/>
  <c r="P221" i="3"/>
  <c r="BK221" i="3"/>
  <c r="J221" i="3"/>
  <c r="BE221" i="3" s="1"/>
  <c r="BI220" i="3"/>
  <c r="BH220" i="3"/>
  <c r="BG220" i="3"/>
  <c r="BF220" i="3"/>
  <c r="T220" i="3"/>
  <c r="T219" i="3" s="1"/>
  <c r="R220" i="3"/>
  <c r="P220" i="3"/>
  <c r="P219" i="3"/>
  <c r="BK220" i="3"/>
  <c r="J220" i="3"/>
  <c r="BE220" i="3" s="1"/>
  <c r="BI218" i="3"/>
  <c r="BH218" i="3"/>
  <c r="BG218" i="3"/>
  <c r="BF218" i="3"/>
  <c r="T218" i="3"/>
  <c r="R218" i="3"/>
  <c r="P218" i="3"/>
  <c r="BK218" i="3"/>
  <c r="J218" i="3"/>
  <c r="BE218" i="3"/>
  <c r="BI217" i="3"/>
  <c r="BH217" i="3"/>
  <c r="BG217" i="3"/>
  <c r="BF217" i="3"/>
  <c r="T217" i="3"/>
  <c r="R217" i="3"/>
  <c r="P217" i="3"/>
  <c r="BK217" i="3"/>
  <c r="J217" i="3"/>
  <c r="BE217" i="3"/>
  <c r="BI216" i="3"/>
  <c r="BH216" i="3"/>
  <c r="BG216" i="3"/>
  <c r="BF216" i="3"/>
  <c r="T216" i="3"/>
  <c r="R216" i="3"/>
  <c r="P216" i="3"/>
  <c r="BK216" i="3"/>
  <c r="J216" i="3"/>
  <c r="BE216" i="3"/>
  <c r="BI215" i="3"/>
  <c r="BH215" i="3"/>
  <c r="BG215" i="3"/>
  <c r="BF215" i="3"/>
  <c r="T215" i="3"/>
  <c r="R215" i="3"/>
  <c r="P215" i="3"/>
  <c r="BK215" i="3"/>
  <c r="J215" i="3"/>
  <c r="BE215" i="3"/>
  <c r="BI214" i="3"/>
  <c r="BH214" i="3"/>
  <c r="BG214" i="3"/>
  <c r="BF214" i="3"/>
  <c r="T214" i="3"/>
  <c r="R214" i="3"/>
  <c r="P214" i="3"/>
  <c r="BK214" i="3"/>
  <c r="J214" i="3"/>
  <c r="BE214" i="3"/>
  <c r="BI213" i="3"/>
  <c r="BH213" i="3"/>
  <c r="BG213" i="3"/>
  <c r="BF213" i="3"/>
  <c r="T213" i="3"/>
  <c r="R213" i="3"/>
  <c r="P213" i="3"/>
  <c r="BK213" i="3"/>
  <c r="J213" i="3"/>
  <c r="BE213" i="3"/>
  <c r="BI212" i="3"/>
  <c r="BH212" i="3"/>
  <c r="BG212" i="3"/>
  <c r="BF212" i="3"/>
  <c r="T212" i="3"/>
  <c r="R212" i="3"/>
  <c r="P212" i="3"/>
  <c r="BK212" i="3"/>
  <c r="J212" i="3"/>
  <c r="BE212" i="3"/>
  <c r="BI211" i="3"/>
  <c r="BH211" i="3"/>
  <c r="BG211" i="3"/>
  <c r="BF211" i="3"/>
  <c r="T211" i="3"/>
  <c r="R211" i="3"/>
  <c r="P211" i="3"/>
  <c r="BK211" i="3"/>
  <c r="J211" i="3"/>
  <c r="BE211" i="3"/>
  <c r="BI210" i="3"/>
  <c r="BH210" i="3"/>
  <c r="BG210" i="3"/>
  <c r="BF210" i="3"/>
  <c r="T210" i="3"/>
  <c r="R210" i="3"/>
  <c r="P210" i="3"/>
  <c r="BK210" i="3"/>
  <c r="J210" i="3"/>
  <c r="BE210" i="3"/>
  <c r="BI209" i="3"/>
  <c r="BH209" i="3"/>
  <c r="BG209" i="3"/>
  <c r="BF209" i="3"/>
  <c r="T209" i="3"/>
  <c r="R209" i="3"/>
  <c r="P209" i="3"/>
  <c r="BK209" i="3"/>
  <c r="J209" i="3"/>
  <c r="BE209" i="3"/>
  <c r="BI208" i="3"/>
  <c r="BH208" i="3"/>
  <c r="BG208" i="3"/>
  <c r="BF208" i="3"/>
  <c r="T208" i="3"/>
  <c r="R208" i="3"/>
  <c r="P208" i="3"/>
  <c r="BK208" i="3"/>
  <c r="J208" i="3"/>
  <c r="BE208" i="3"/>
  <c r="BI207" i="3"/>
  <c r="BH207" i="3"/>
  <c r="BG207" i="3"/>
  <c r="BF207" i="3"/>
  <c r="T207" i="3"/>
  <c r="T206" i="3"/>
  <c r="R207" i="3"/>
  <c r="R206" i="3"/>
  <c r="P207" i="3"/>
  <c r="P206" i="3"/>
  <c r="BK207" i="3"/>
  <c r="BK206" i="3"/>
  <c r="J206" i="3" s="1"/>
  <c r="J103" i="3" s="1"/>
  <c r="J207" i="3"/>
  <c r="BE207" i="3" s="1"/>
  <c r="BI205" i="3"/>
  <c r="BH205" i="3"/>
  <c r="BG205" i="3"/>
  <c r="BF205" i="3"/>
  <c r="T205" i="3"/>
  <c r="R205" i="3"/>
  <c r="P205" i="3"/>
  <c r="BK205" i="3"/>
  <c r="J205" i="3"/>
  <c r="BE205" i="3" s="1"/>
  <c r="BI204" i="3"/>
  <c r="BH204" i="3"/>
  <c r="BG204" i="3"/>
  <c r="BF204" i="3"/>
  <c r="T204" i="3"/>
  <c r="R204" i="3"/>
  <c r="P204" i="3"/>
  <c r="BK204" i="3"/>
  <c r="J204" i="3"/>
  <c r="BE204" i="3" s="1"/>
  <c r="BI203" i="3"/>
  <c r="BH203" i="3"/>
  <c r="BG203" i="3"/>
  <c r="BF203" i="3"/>
  <c r="T203" i="3"/>
  <c r="R203" i="3"/>
  <c r="P203" i="3"/>
  <c r="BK203" i="3"/>
  <c r="J203" i="3"/>
  <c r="BE203" i="3" s="1"/>
  <c r="BI202" i="3"/>
  <c r="BH202" i="3"/>
  <c r="BG202" i="3"/>
  <c r="BF202" i="3"/>
  <c r="T202" i="3"/>
  <c r="R202" i="3"/>
  <c r="P202" i="3"/>
  <c r="BK202" i="3"/>
  <c r="J202" i="3"/>
  <c r="BE202" i="3" s="1"/>
  <c r="BI201" i="3"/>
  <c r="BH201" i="3"/>
  <c r="BG201" i="3"/>
  <c r="BF201" i="3"/>
  <c r="T201" i="3"/>
  <c r="R201" i="3"/>
  <c r="P201" i="3"/>
  <c r="BK201" i="3"/>
  <c r="J201" i="3"/>
  <c r="BE201" i="3" s="1"/>
  <c r="BI200" i="3"/>
  <c r="BH200" i="3"/>
  <c r="BG200" i="3"/>
  <c r="BF200" i="3"/>
  <c r="T200" i="3"/>
  <c r="R200" i="3"/>
  <c r="P200" i="3"/>
  <c r="BK200" i="3"/>
  <c r="J200" i="3"/>
  <c r="BE200" i="3" s="1"/>
  <c r="BI199" i="3"/>
  <c r="BH199" i="3"/>
  <c r="BG199" i="3"/>
  <c r="BF199" i="3"/>
  <c r="T199" i="3"/>
  <c r="R199" i="3"/>
  <c r="P199" i="3"/>
  <c r="BK199" i="3"/>
  <c r="J199" i="3"/>
  <c r="BE199" i="3" s="1"/>
  <c r="BI198" i="3"/>
  <c r="BH198" i="3"/>
  <c r="BG198" i="3"/>
  <c r="BF198" i="3"/>
  <c r="T198" i="3"/>
  <c r="R198" i="3"/>
  <c r="P198" i="3"/>
  <c r="BK198" i="3"/>
  <c r="J198" i="3"/>
  <c r="BE198" i="3" s="1"/>
  <c r="BI197" i="3"/>
  <c r="BH197" i="3"/>
  <c r="BG197" i="3"/>
  <c r="BF197" i="3"/>
  <c r="T197" i="3"/>
  <c r="R197" i="3"/>
  <c r="P197" i="3"/>
  <c r="BK197" i="3"/>
  <c r="J197" i="3"/>
  <c r="BE197" i="3" s="1"/>
  <c r="BI196" i="3"/>
  <c r="BH196" i="3"/>
  <c r="BG196" i="3"/>
  <c r="BF196" i="3"/>
  <c r="T196" i="3"/>
  <c r="R196" i="3"/>
  <c r="P196" i="3"/>
  <c r="BK196" i="3"/>
  <c r="J196" i="3"/>
  <c r="BE196" i="3"/>
  <c r="BI195" i="3"/>
  <c r="BH195" i="3"/>
  <c r="BG195" i="3"/>
  <c r="BF195" i="3"/>
  <c r="T195" i="3"/>
  <c r="R195" i="3"/>
  <c r="P195" i="3"/>
  <c r="BK195" i="3"/>
  <c r="J195" i="3"/>
  <c r="BE195" i="3"/>
  <c r="BI194" i="3"/>
  <c r="BH194" i="3"/>
  <c r="BG194" i="3"/>
  <c r="BF194" i="3"/>
  <c r="T194" i="3"/>
  <c r="R194" i="3"/>
  <c r="P194" i="3"/>
  <c r="BK194" i="3"/>
  <c r="J194" i="3"/>
  <c r="BE194" i="3"/>
  <c r="BI193" i="3"/>
  <c r="BH193" i="3"/>
  <c r="BG193" i="3"/>
  <c r="BF193" i="3"/>
  <c r="T193" i="3"/>
  <c r="R193" i="3"/>
  <c r="P193" i="3"/>
  <c r="BK193" i="3"/>
  <c r="J193" i="3"/>
  <c r="BE193" i="3"/>
  <c r="BI192" i="3"/>
  <c r="BH192" i="3"/>
  <c r="BG192" i="3"/>
  <c r="BF192" i="3"/>
  <c r="T192" i="3"/>
  <c r="R192" i="3"/>
  <c r="P192" i="3"/>
  <c r="BK192" i="3"/>
  <c r="J192" i="3"/>
  <c r="BE192" i="3"/>
  <c r="BI191" i="3"/>
  <c r="BH191" i="3"/>
  <c r="BG191" i="3"/>
  <c r="BF191" i="3"/>
  <c r="T191" i="3"/>
  <c r="R191" i="3"/>
  <c r="P191" i="3"/>
  <c r="BK191" i="3"/>
  <c r="J191" i="3"/>
  <c r="BE191" i="3"/>
  <c r="BI190" i="3"/>
  <c r="BH190" i="3"/>
  <c r="BG190" i="3"/>
  <c r="BF190" i="3"/>
  <c r="T190" i="3"/>
  <c r="R190" i="3"/>
  <c r="P190" i="3"/>
  <c r="BK190" i="3"/>
  <c r="J190" i="3"/>
  <c r="BE190" i="3"/>
  <c r="BI189" i="3"/>
  <c r="BH189" i="3"/>
  <c r="BG189" i="3"/>
  <c r="BF189" i="3"/>
  <c r="T189" i="3"/>
  <c r="R189" i="3"/>
  <c r="P189" i="3"/>
  <c r="BK189" i="3"/>
  <c r="J189" i="3"/>
  <c r="BE189" i="3"/>
  <c r="BI188" i="3"/>
  <c r="BH188" i="3"/>
  <c r="BG188" i="3"/>
  <c r="BF188" i="3"/>
  <c r="T188" i="3"/>
  <c r="R188" i="3"/>
  <c r="P188" i="3"/>
  <c r="BK188" i="3"/>
  <c r="J188" i="3"/>
  <c r="BE188" i="3"/>
  <c r="BI187" i="3"/>
  <c r="BH187" i="3"/>
  <c r="BG187" i="3"/>
  <c r="BF187" i="3"/>
  <c r="T187" i="3"/>
  <c r="R187" i="3"/>
  <c r="P187" i="3"/>
  <c r="BK187" i="3"/>
  <c r="J187" i="3"/>
  <c r="BE187" i="3"/>
  <c r="BI186" i="3"/>
  <c r="BH186" i="3"/>
  <c r="BG186" i="3"/>
  <c r="BF186" i="3"/>
  <c r="T186" i="3"/>
  <c r="R186" i="3"/>
  <c r="P186" i="3"/>
  <c r="BK186" i="3"/>
  <c r="J186" i="3"/>
  <c r="BE186" i="3"/>
  <c r="BI185" i="3"/>
  <c r="BH185" i="3"/>
  <c r="BG185" i="3"/>
  <c r="BF185" i="3"/>
  <c r="T185" i="3"/>
  <c r="R185" i="3"/>
  <c r="P185" i="3"/>
  <c r="BK185" i="3"/>
  <c r="J185" i="3"/>
  <c r="BE185" i="3"/>
  <c r="BI184" i="3"/>
  <c r="BH184" i="3"/>
  <c r="BG184" i="3"/>
  <c r="BF184" i="3"/>
  <c r="T184" i="3"/>
  <c r="R184" i="3"/>
  <c r="P184" i="3"/>
  <c r="BK184" i="3"/>
  <c r="J184" i="3"/>
  <c r="BE184" i="3"/>
  <c r="BI183" i="3"/>
  <c r="BH183" i="3"/>
  <c r="BG183" i="3"/>
  <c r="BF183" i="3"/>
  <c r="T183" i="3"/>
  <c r="R183" i="3"/>
  <c r="P183" i="3"/>
  <c r="BK183" i="3"/>
  <c r="J183" i="3"/>
  <c r="BE183" i="3"/>
  <c r="BI182" i="3"/>
  <c r="BH182" i="3"/>
  <c r="BG182" i="3"/>
  <c r="BF182" i="3"/>
  <c r="T182" i="3"/>
  <c r="R182" i="3"/>
  <c r="P182" i="3"/>
  <c r="BK182" i="3"/>
  <c r="J182" i="3"/>
  <c r="BE182" i="3"/>
  <c r="BI181" i="3"/>
  <c r="BH181" i="3"/>
  <c r="BG181" i="3"/>
  <c r="BF181" i="3"/>
  <c r="T181" i="3"/>
  <c r="R181" i="3"/>
  <c r="P181" i="3"/>
  <c r="BK181" i="3"/>
  <c r="J181" i="3"/>
  <c r="BE181" i="3"/>
  <c r="BI180" i="3"/>
  <c r="BH180" i="3"/>
  <c r="BG180" i="3"/>
  <c r="BF180" i="3"/>
  <c r="T180" i="3"/>
  <c r="R180" i="3"/>
  <c r="P180" i="3"/>
  <c r="BK180" i="3"/>
  <c r="J180" i="3"/>
  <c r="BE180" i="3"/>
  <c r="BI179" i="3"/>
  <c r="BH179" i="3"/>
  <c r="BG179" i="3"/>
  <c r="BF179" i="3"/>
  <c r="T179" i="3"/>
  <c r="R179" i="3"/>
  <c r="P179" i="3"/>
  <c r="BK179" i="3"/>
  <c r="J179" i="3"/>
  <c r="BE179" i="3"/>
  <c r="BI178" i="3"/>
  <c r="BH178" i="3"/>
  <c r="BG178" i="3"/>
  <c r="BF178" i="3"/>
  <c r="T178" i="3"/>
  <c r="R178" i="3"/>
  <c r="P178" i="3"/>
  <c r="BK178" i="3"/>
  <c r="J178" i="3"/>
  <c r="BE178" i="3"/>
  <c r="BI177" i="3"/>
  <c r="BH177" i="3"/>
  <c r="BG177" i="3"/>
  <c r="BF177" i="3"/>
  <c r="T177" i="3"/>
  <c r="R177" i="3"/>
  <c r="P177" i="3"/>
  <c r="BK177" i="3"/>
  <c r="J177" i="3"/>
  <c r="BE177" i="3"/>
  <c r="BI176" i="3"/>
  <c r="BH176" i="3"/>
  <c r="BG176" i="3"/>
  <c r="BF176" i="3"/>
  <c r="T176" i="3"/>
  <c r="T175" i="3"/>
  <c r="R176" i="3"/>
  <c r="P176" i="3"/>
  <c r="P175" i="3" s="1"/>
  <c r="BK176" i="3"/>
  <c r="J176" i="3"/>
  <c r="BE176" i="3" s="1"/>
  <c r="BI174" i="3"/>
  <c r="BH174" i="3"/>
  <c r="BG174" i="3"/>
  <c r="BF174" i="3"/>
  <c r="T174" i="3"/>
  <c r="R174" i="3"/>
  <c r="P174" i="3"/>
  <c r="BK174" i="3"/>
  <c r="J174" i="3"/>
  <c r="BE174" i="3" s="1"/>
  <c r="BI173" i="3"/>
  <c r="BH173" i="3"/>
  <c r="BG173" i="3"/>
  <c r="BF173" i="3"/>
  <c r="T173" i="3"/>
  <c r="R173" i="3"/>
  <c r="P173" i="3"/>
  <c r="BK173" i="3"/>
  <c r="J173" i="3"/>
  <c r="BE173" i="3" s="1"/>
  <c r="BI172" i="3"/>
  <c r="BH172" i="3"/>
  <c r="BG172" i="3"/>
  <c r="BF172" i="3"/>
  <c r="T172" i="3"/>
  <c r="R172" i="3"/>
  <c r="P172" i="3"/>
  <c r="BK172" i="3"/>
  <c r="J172" i="3"/>
  <c r="BE172" i="3" s="1"/>
  <c r="BI171" i="3"/>
  <c r="BH171" i="3"/>
  <c r="BG171" i="3"/>
  <c r="BF171" i="3"/>
  <c r="T171" i="3"/>
  <c r="R171" i="3"/>
  <c r="P171" i="3"/>
  <c r="BK171" i="3"/>
  <c r="J171" i="3"/>
  <c r="BE171" i="3" s="1"/>
  <c r="BI170" i="3"/>
  <c r="BH170" i="3"/>
  <c r="BG170" i="3"/>
  <c r="BF170" i="3"/>
  <c r="T170" i="3"/>
  <c r="T169" i="3" s="1"/>
  <c r="R170" i="3"/>
  <c r="P170" i="3"/>
  <c r="P169" i="3"/>
  <c r="BK170" i="3"/>
  <c r="J170" i="3"/>
  <c r="BE170" i="3" s="1"/>
  <c r="BI168" i="3"/>
  <c r="BH168" i="3"/>
  <c r="BG168" i="3"/>
  <c r="BF168" i="3"/>
  <c r="T168" i="3"/>
  <c r="R168" i="3"/>
  <c r="P168" i="3"/>
  <c r="BK168" i="3"/>
  <c r="J168" i="3"/>
  <c r="BE168" i="3"/>
  <c r="BI167" i="3"/>
  <c r="BH167" i="3"/>
  <c r="BG167" i="3"/>
  <c r="BF167" i="3"/>
  <c r="T167" i="3"/>
  <c r="R167" i="3"/>
  <c r="P167" i="3"/>
  <c r="BK167" i="3"/>
  <c r="J167" i="3"/>
  <c r="BE167" i="3"/>
  <c r="BI166" i="3"/>
  <c r="BH166" i="3"/>
  <c r="BG166" i="3"/>
  <c r="BF166" i="3"/>
  <c r="T166" i="3"/>
  <c r="R166" i="3"/>
  <c r="P166" i="3"/>
  <c r="BK166" i="3"/>
  <c r="J166" i="3"/>
  <c r="BE166" i="3"/>
  <c r="BI165" i="3"/>
  <c r="BH165" i="3"/>
  <c r="BG165" i="3"/>
  <c r="BF165" i="3"/>
  <c r="T165" i="3"/>
  <c r="R165" i="3"/>
  <c r="P165" i="3"/>
  <c r="BK165" i="3"/>
  <c r="J165" i="3"/>
  <c r="BE165" i="3"/>
  <c r="BI164" i="3"/>
  <c r="BH164" i="3"/>
  <c r="BG164" i="3"/>
  <c r="BF164" i="3"/>
  <c r="T164" i="3"/>
  <c r="R164" i="3"/>
  <c r="P164" i="3"/>
  <c r="BK164" i="3"/>
  <c r="J164" i="3"/>
  <c r="BE164" i="3"/>
  <c r="BI163" i="3"/>
  <c r="BH163" i="3"/>
  <c r="BG163" i="3"/>
  <c r="BF163" i="3"/>
  <c r="T163" i="3"/>
  <c r="R163" i="3"/>
  <c r="P163" i="3"/>
  <c r="BK163" i="3"/>
  <c r="J163" i="3"/>
  <c r="BE163" i="3"/>
  <c r="BI162" i="3"/>
  <c r="BH162" i="3"/>
  <c r="BG162" i="3"/>
  <c r="BF162" i="3"/>
  <c r="T162" i="3"/>
  <c r="R162" i="3"/>
  <c r="P162" i="3"/>
  <c r="BK162" i="3"/>
  <c r="J162" i="3"/>
  <c r="BE162" i="3"/>
  <c r="BI161" i="3"/>
  <c r="BH161" i="3"/>
  <c r="BG161" i="3"/>
  <c r="BF161" i="3"/>
  <c r="T161" i="3"/>
  <c r="R161" i="3"/>
  <c r="P161" i="3"/>
  <c r="BK161" i="3"/>
  <c r="J161" i="3"/>
  <c r="BE161" i="3"/>
  <c r="BI160" i="3"/>
  <c r="BH160" i="3"/>
  <c r="BG160" i="3"/>
  <c r="BF160" i="3"/>
  <c r="T160" i="3"/>
  <c r="R160" i="3"/>
  <c r="P160" i="3"/>
  <c r="BK160" i="3"/>
  <c r="J160" i="3"/>
  <c r="BE160" i="3"/>
  <c r="BI159" i="3"/>
  <c r="BH159" i="3"/>
  <c r="BG159" i="3"/>
  <c r="BF159" i="3"/>
  <c r="T159" i="3"/>
  <c r="R159" i="3"/>
  <c r="P159" i="3"/>
  <c r="BK159" i="3"/>
  <c r="J159" i="3"/>
  <c r="BE159" i="3"/>
  <c r="BI158" i="3"/>
  <c r="BH158" i="3"/>
  <c r="BG158" i="3"/>
  <c r="BF158" i="3"/>
  <c r="T158" i="3"/>
  <c r="R158" i="3"/>
  <c r="P158" i="3"/>
  <c r="BK158" i="3"/>
  <c r="J158" i="3"/>
  <c r="BE158" i="3"/>
  <c r="BI157" i="3"/>
  <c r="BH157" i="3"/>
  <c r="BG157" i="3"/>
  <c r="BF157" i="3"/>
  <c r="T157" i="3"/>
  <c r="R157" i="3"/>
  <c r="P157" i="3"/>
  <c r="BK157" i="3"/>
  <c r="J157" i="3"/>
  <c r="BE157" i="3"/>
  <c r="BI156" i="3"/>
  <c r="BH156" i="3"/>
  <c r="BG156" i="3"/>
  <c r="BF156" i="3"/>
  <c r="T156" i="3"/>
  <c r="R156" i="3"/>
  <c r="P156" i="3"/>
  <c r="BK156" i="3"/>
  <c r="J156" i="3"/>
  <c r="BE156" i="3"/>
  <c r="BI155" i="3"/>
  <c r="BH155" i="3"/>
  <c r="BG155" i="3"/>
  <c r="BF155" i="3"/>
  <c r="T155" i="3"/>
  <c r="R155" i="3"/>
  <c r="P155" i="3"/>
  <c r="BK155" i="3"/>
  <c r="J155" i="3"/>
  <c r="BE155" i="3"/>
  <c r="BI154" i="3"/>
  <c r="BH154" i="3"/>
  <c r="BG154" i="3"/>
  <c r="BF154" i="3"/>
  <c r="T154" i="3"/>
  <c r="R154" i="3"/>
  <c r="P154" i="3"/>
  <c r="BK154" i="3"/>
  <c r="J154" i="3"/>
  <c r="BE154" i="3"/>
  <c r="BI153" i="3"/>
  <c r="BH153" i="3"/>
  <c r="BG153" i="3"/>
  <c r="BF153" i="3"/>
  <c r="T153" i="3"/>
  <c r="R153" i="3"/>
  <c r="P153" i="3"/>
  <c r="BK153" i="3"/>
  <c r="J153" i="3"/>
  <c r="BE153" i="3"/>
  <c r="BI152" i="3"/>
  <c r="BH152" i="3"/>
  <c r="BG152" i="3"/>
  <c r="BF152" i="3"/>
  <c r="T152" i="3"/>
  <c r="R152" i="3"/>
  <c r="P152" i="3"/>
  <c r="BK152" i="3"/>
  <c r="J152" i="3"/>
  <c r="BE152" i="3"/>
  <c r="BI151" i="3"/>
  <c r="BH151" i="3"/>
  <c r="BG151" i="3"/>
  <c r="BF151" i="3"/>
  <c r="T151" i="3"/>
  <c r="T150" i="3"/>
  <c r="R151" i="3"/>
  <c r="P151" i="3"/>
  <c r="P150" i="3" s="1"/>
  <c r="P149" i="3" s="1"/>
  <c r="BK151" i="3"/>
  <c r="J151" i="3"/>
  <c r="BE151" i="3" s="1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P147" i="3"/>
  <c r="BK147" i="3"/>
  <c r="J147" i="3"/>
  <c r="BE147" i="3"/>
  <c r="BI146" i="3"/>
  <c r="BH146" i="3"/>
  <c r="BG146" i="3"/>
  <c r="BF146" i="3"/>
  <c r="T146" i="3"/>
  <c r="R146" i="3"/>
  <c r="R144" i="3" s="1"/>
  <c r="R143" i="3" s="1"/>
  <c r="P146" i="3"/>
  <c r="BK146" i="3"/>
  <c r="J146" i="3"/>
  <c r="BE146" i="3" s="1"/>
  <c r="BI145" i="3"/>
  <c r="BH145" i="3"/>
  <c r="BG145" i="3"/>
  <c r="BF145" i="3"/>
  <c r="T145" i="3"/>
  <c r="T144" i="3"/>
  <c r="T143" i="3" s="1"/>
  <c r="R145" i="3"/>
  <c r="P145" i="3"/>
  <c r="P144" i="3" s="1"/>
  <c r="P143" i="3" s="1"/>
  <c r="BK145" i="3"/>
  <c r="J145" i="3"/>
  <c r="BE145" i="3" s="1"/>
  <c r="J139" i="3"/>
  <c r="F139" i="3"/>
  <c r="J138" i="3"/>
  <c r="F138" i="3"/>
  <c r="F136" i="3"/>
  <c r="E134" i="3"/>
  <c r="J31" i="3"/>
  <c r="BI121" i="3"/>
  <c r="BH121" i="3"/>
  <c r="BG121" i="3"/>
  <c r="BF121" i="3"/>
  <c r="BE121" i="3"/>
  <c r="BI120" i="3"/>
  <c r="BH120" i="3"/>
  <c r="BG120" i="3"/>
  <c r="BF120" i="3"/>
  <c r="BE120" i="3"/>
  <c r="BI119" i="3"/>
  <c r="BH119" i="3"/>
  <c r="BG119" i="3"/>
  <c r="BF119" i="3"/>
  <c r="BE119" i="3"/>
  <c r="J92" i="3"/>
  <c r="F92" i="3"/>
  <c r="J91" i="3"/>
  <c r="F91" i="3"/>
  <c r="F89" i="3"/>
  <c r="E87" i="3"/>
  <c r="J12" i="3"/>
  <c r="J136" i="3" s="1"/>
  <c r="E7" i="3"/>
  <c r="E85" i="3" s="1"/>
  <c r="J39" i="2"/>
  <c r="J38" i="2"/>
  <c r="AY95" i="1"/>
  <c r="J37" i="2"/>
  <c r="AX95" i="1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T176" i="2"/>
  <c r="R177" i="2"/>
  <c r="R176" i="2"/>
  <c r="P177" i="2"/>
  <c r="P176" i="2"/>
  <c r="BK177" i="2"/>
  <c r="BK176" i="2"/>
  <c r="J176" i="2" s="1"/>
  <c r="J102" i="2" s="1"/>
  <c r="J177" i="2"/>
  <c r="BE177" i="2" s="1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E174" i="2" s="1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T169" i="2" s="1"/>
  <c r="T168" i="2" s="1"/>
  <c r="R170" i="2"/>
  <c r="R169" i="2" s="1"/>
  <c r="R168" i="2" s="1"/>
  <c r="P170" i="2"/>
  <c r="P169" i="2"/>
  <c r="P168" i="2" s="1"/>
  <c r="BK170" i="2"/>
  <c r="BK169" i="2" s="1"/>
  <c r="J170" i="2"/>
  <c r="BE170" i="2" s="1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T164" i="2" s="1"/>
  <c r="R165" i="2"/>
  <c r="R164" i="2" s="1"/>
  <c r="P165" i="2"/>
  <c r="P164" i="2" s="1"/>
  <c r="BK165" i="2"/>
  <c r="J165" i="2"/>
  <c r="BE165" i="2" s="1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T131" i="2"/>
  <c r="R132" i="2"/>
  <c r="R131" i="2"/>
  <c r="P132" i="2"/>
  <c r="P131" i="2"/>
  <c r="BK132" i="2"/>
  <c r="J132" i="2"/>
  <c r="BE132" i="2" s="1"/>
  <c r="J126" i="2"/>
  <c r="F126" i="2"/>
  <c r="J125" i="2"/>
  <c r="F125" i="2"/>
  <c r="F123" i="2"/>
  <c r="E121" i="2"/>
  <c r="J105" i="2"/>
  <c r="J31" i="2" s="1"/>
  <c r="BI108" i="2"/>
  <c r="BH108" i="2"/>
  <c r="BG108" i="2"/>
  <c r="BF108" i="2"/>
  <c r="BE108" i="2"/>
  <c r="BI107" i="2"/>
  <c r="BH107" i="2"/>
  <c r="BG107" i="2"/>
  <c r="BF107" i="2"/>
  <c r="BE107" i="2"/>
  <c r="BI106" i="2"/>
  <c r="BH106" i="2"/>
  <c r="BG106" i="2"/>
  <c r="BF106" i="2"/>
  <c r="BE106" i="2"/>
  <c r="J92" i="2"/>
  <c r="F92" i="2"/>
  <c r="J91" i="2"/>
  <c r="F91" i="2"/>
  <c r="F89" i="2"/>
  <c r="E87" i="2"/>
  <c r="J12" i="2"/>
  <c r="J123" i="2" s="1"/>
  <c r="E7" i="2"/>
  <c r="E119" i="2" s="1"/>
  <c r="AS94" i="1"/>
  <c r="L90" i="1"/>
  <c r="AM90" i="1"/>
  <c r="AM89" i="1"/>
  <c r="L89" i="1"/>
  <c r="AM87" i="1"/>
  <c r="L87" i="1"/>
  <c r="L85" i="1"/>
  <c r="L84" i="1"/>
  <c r="J36" i="2" l="1"/>
  <c r="AW95" i="1" s="1"/>
  <c r="F39" i="2"/>
  <c r="BD95" i="1" s="1"/>
  <c r="F37" i="2"/>
  <c r="BB95" i="1" s="1"/>
  <c r="F36" i="4"/>
  <c r="BA97" i="1" s="1"/>
  <c r="BK164" i="2"/>
  <c r="J164" i="2" s="1"/>
  <c r="J99" i="2" s="1"/>
  <c r="BK421" i="3"/>
  <c r="J421" i="3" s="1"/>
  <c r="J115" i="3" s="1"/>
  <c r="F36" i="3"/>
  <c r="BA96" i="1" s="1"/>
  <c r="F38" i="3"/>
  <c r="BC96" i="1" s="1"/>
  <c r="BK411" i="3"/>
  <c r="J411" i="3" s="1"/>
  <c r="J113" i="3" s="1"/>
  <c r="BK406" i="3"/>
  <c r="J406" i="3" s="1"/>
  <c r="J111" i="3" s="1"/>
  <c r="BK398" i="3"/>
  <c r="J398" i="3" s="1"/>
  <c r="J109" i="3" s="1"/>
  <c r="BK150" i="3"/>
  <c r="BK144" i="3"/>
  <c r="F37" i="3"/>
  <c r="BB96" i="1" s="1"/>
  <c r="F39" i="4"/>
  <c r="BD97" i="1" s="1"/>
  <c r="P142" i="3"/>
  <c r="AU96" i="1" s="1"/>
  <c r="T130" i="2"/>
  <c r="F38" i="2"/>
  <c r="BC95" i="1" s="1"/>
  <c r="E85" i="2"/>
  <c r="BK131" i="2"/>
  <c r="E132" i="3"/>
  <c r="J89" i="3"/>
  <c r="J35" i="3"/>
  <c r="AV96" i="1" s="1"/>
  <c r="F39" i="3"/>
  <c r="BD96" i="1" s="1"/>
  <c r="R150" i="3"/>
  <c r="BK169" i="3"/>
  <c r="J169" i="3" s="1"/>
  <c r="J101" i="3" s="1"/>
  <c r="R169" i="3"/>
  <c r="BK229" i="3"/>
  <c r="J229" i="3" s="1"/>
  <c r="J105" i="3" s="1"/>
  <c r="R229" i="3"/>
  <c r="P130" i="2"/>
  <c r="P129" i="2" s="1"/>
  <c r="AU95" i="1" s="1"/>
  <c r="AU94" i="1" s="1"/>
  <c r="R130" i="2"/>
  <c r="R129" i="2" s="1"/>
  <c r="J36" i="3"/>
  <c r="AW96" i="1" s="1"/>
  <c r="T149" i="3"/>
  <c r="BK175" i="3"/>
  <c r="J175" i="3" s="1"/>
  <c r="J102" i="3" s="1"/>
  <c r="R175" i="3"/>
  <c r="BK219" i="3"/>
  <c r="J219" i="3" s="1"/>
  <c r="J104" i="3" s="1"/>
  <c r="R219" i="3"/>
  <c r="BK291" i="3"/>
  <c r="J291" i="3" s="1"/>
  <c r="J107" i="3" s="1"/>
  <c r="F37" i="4"/>
  <c r="BB97" i="1" s="1"/>
  <c r="J169" i="2"/>
  <c r="J101" i="2" s="1"/>
  <c r="BK168" i="2"/>
  <c r="J168" i="2" s="1"/>
  <c r="J100" i="2" s="1"/>
  <c r="F35" i="2"/>
  <c r="AZ95" i="1" s="1"/>
  <c r="T129" i="2"/>
  <c r="J144" i="3"/>
  <c r="J98" i="3" s="1"/>
  <c r="BK143" i="3"/>
  <c r="T142" i="3"/>
  <c r="BK410" i="3"/>
  <c r="J410" i="3" s="1"/>
  <c r="J112" i="3" s="1"/>
  <c r="F35" i="4"/>
  <c r="AZ97" i="1" s="1"/>
  <c r="J150" i="3"/>
  <c r="J100" i="3" s="1"/>
  <c r="J127" i="4"/>
  <c r="J98" i="4" s="1"/>
  <c r="BK126" i="4"/>
  <c r="J89" i="2"/>
  <c r="F36" i="2"/>
  <c r="BA95" i="1" s="1"/>
  <c r="J35" i="2"/>
  <c r="AV95" i="1" s="1"/>
  <c r="AT95" i="1" s="1"/>
  <c r="F35" i="3"/>
  <c r="AZ96" i="1" s="1"/>
  <c r="J119" i="4"/>
  <c r="J35" i="4"/>
  <c r="AV97" i="1" s="1"/>
  <c r="AT97" i="1" s="1"/>
  <c r="BK130" i="2" l="1"/>
  <c r="J131" i="2"/>
  <c r="J98" i="2" s="1"/>
  <c r="BA94" i="1"/>
  <c r="W33" i="1" s="1"/>
  <c r="BC94" i="1"/>
  <c r="W35" i="1" s="1"/>
  <c r="BD94" i="1"/>
  <c r="W36" i="1" s="1"/>
  <c r="BK149" i="3"/>
  <c r="J149" i="3" s="1"/>
  <c r="J99" i="3" s="1"/>
  <c r="BB94" i="1"/>
  <c r="W34" i="1" s="1"/>
  <c r="R149" i="3"/>
  <c r="R142" i="3" s="1"/>
  <c r="AT96" i="1"/>
  <c r="J126" i="4"/>
  <c r="J97" i="4" s="1"/>
  <c r="BK125" i="4"/>
  <c r="J125" i="4" s="1"/>
  <c r="J96" i="4" s="1"/>
  <c r="J130" i="2"/>
  <c r="J97" i="2" s="1"/>
  <c r="BK129" i="2"/>
  <c r="J129" i="2" s="1"/>
  <c r="J96" i="2" s="1"/>
  <c r="J143" i="3"/>
  <c r="J97" i="3" s="1"/>
  <c r="BK142" i="3"/>
  <c r="J142" i="3" s="1"/>
  <c r="J96" i="3" s="1"/>
  <c r="AZ94" i="1"/>
  <c r="AW94" i="1" l="1"/>
  <c r="AK33" i="1" s="1"/>
  <c r="AX94" i="1"/>
  <c r="AY94" i="1"/>
  <c r="J30" i="3"/>
  <c r="J32" i="3" s="1"/>
  <c r="J123" i="3"/>
  <c r="J110" i="2"/>
  <c r="J30" i="2"/>
  <c r="J32" i="2" s="1"/>
  <c r="J30" i="4"/>
  <c r="J32" i="4" s="1"/>
  <c r="J106" i="4"/>
  <c r="W32" i="1"/>
  <c r="AV94" i="1"/>
  <c r="J41" i="2" l="1"/>
  <c r="AG95" i="1"/>
  <c r="AT94" i="1"/>
  <c r="AK32" i="1"/>
  <c r="J41" i="4"/>
  <c r="AG97" i="1"/>
  <c r="AN97" i="1" s="1"/>
  <c r="AG96" i="1"/>
  <c r="AN96" i="1" s="1"/>
  <c r="J41" i="3"/>
  <c r="AG94" i="1" l="1"/>
  <c r="AN95" i="1"/>
  <c r="AN94" i="1" l="1"/>
  <c r="AN101" i="1" s="1"/>
  <c r="AK26" i="1"/>
  <c r="AK29" i="1" s="1"/>
  <c r="AK38" i="1" s="1"/>
  <c r="AG101" i="1"/>
</calcChain>
</file>

<file path=xl/sharedStrings.xml><?xml version="1.0" encoding="utf-8"?>
<sst xmlns="http://schemas.openxmlformats.org/spreadsheetml/2006/main" count="5624" uniqueCount="1426">
  <si>
    <t>Export Komplet</t>
  </si>
  <si>
    <t/>
  </si>
  <si>
    <t>2.0</t>
  </si>
  <si>
    <t>False</t>
  </si>
  <si>
    <t>{66bbf4cd-95bd-43bb-bb8d-17c35e1c26f4}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</si>
  <si>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</si>
  <si>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</si>
  <si>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</si>
  <si>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</si>
  <si>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</si>
  <si>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</si>
  <si>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</si>
  <si>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</si>
  <si>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03-2019-486-K_2019</t>
  </si>
  <si>
    <t>Stavba:</t>
  </si>
  <si>
    <t>KSO:</t>
  </si>
  <si>
    <t>CC-CZ:</t>
  </si>
  <si>
    <t>Místo:</t>
  </si>
  <si>
    <t>Praha</t>
  </si>
  <si>
    <t>Datum:</t>
  </si>
  <si>
    <t>31. 3. 2019</t>
  </si>
  <si>
    <t>Zadavatel:</t>
  </si>
  <si>
    <t>IČ:</t>
  </si>
  <si>
    <t>DIČ:</t>
  </si>
  <si>
    <t>Zhotovitel:</t>
  </si>
  <si>
    <t>Dle výběrového řízení</t>
  </si>
  <si>
    <t>Projektant:</t>
  </si>
  <si>
    <t>63756617</t>
  </si>
  <si>
    <t>Ing. Václav Remuta</t>
  </si>
  <si>
    <t>CZ6812161521</t>
  </si>
  <si>
    <t>True</t>
  </si>
  <si>
    <t>Zpracovatel:</t>
  </si>
  <si>
    <t>Poznámka:</t>
  </si>
  <si>
    <t>Náklady z rozpočtů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</si>
  <si>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</si>
  <si>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</si>
  <si>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</si>
  <si>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</si>
  <si>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</si>
  <si>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</si>
  <si>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</si>
  <si>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</si>
  <si>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</si>
  <si>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</si>
  <si>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</si>
  <si>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</si>
  <si>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</si>
  <si>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</si>
  <si>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</si>
  <si>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</si>
  <si>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</si>
  <si>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</si>
  <si>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</si>
  <si>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</si>
  <si>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</si>
  <si>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</si>
  <si>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</si>
  <si>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</si>
  <si>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</si>
  <si>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</si>
  <si>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</si>
  <si>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</si>
  <si>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</si>
  <si>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</si>
  <si>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</si>
  <si>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</si>
  <si>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</si>
  <si>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</si>
  <si>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</si>
  <si>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</si>
  <si>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</si>
  <si>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</si>
  <si>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</si>
  <si>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</si>
  <si>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</si>
  <si>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</si>
  <si>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</si>
  <si>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</si>
  <si>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</si>
  <si>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</si>
  <si>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>Technika prostředí staveb - plynová zařízení</t>
  </si>
  <si>
    <t>STA</t>
  </si>
  <si>
    <t>1</t>
  </si>
  <si>
    <t>{d69f89dd-7005-4784-8cc1-9bbcdfdc8799}</t>
  </si>
  <si>
    <t>2</t>
  </si>
  <si>
    <t>D.1.4.2</t>
  </si>
  <si>
    <t>Technika prostředí staveb - vytápění</t>
  </si>
  <si>
    <t>{8d2ca31c-5100-4c93-a2dd-ccb985763b60}</t>
  </si>
  <si>
    <t>D.1.4.3</t>
  </si>
  <si>
    <t>Měření a regulace</t>
  </si>
  <si>
    <t>{4e32d3a1-ef32-4dd0-b38e-931070b9f6c5}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</si>
  <si>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</si>
  <si>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</si>
  <si>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</si>
  <si>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</si>
  <si>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</si>
  <si>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D.1.4.1 - Technika prostředí staveb - plynová zařízení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</si>
  <si>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</si>
  <si>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</si>
  <si>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</si>
  <si>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</si>
  <si>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</si>
  <si>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</si>
  <si>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</si>
  <si>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PSV - Práce a dodávky PSV</t>
  </si>
  <si>
    <t xml:space="preserve">    723 - Zdravotechnika - vnitřní plynovod</t>
  </si>
  <si>
    <t xml:space="preserve">    783 - Dokončovací práce - nátěry</t>
  </si>
  <si>
    <t>M - Práce a dodávky M</t>
  </si>
  <si>
    <t xml:space="preserve">    23-M - Montáže potrubí</t>
  </si>
  <si>
    <t>OST - Ostatní</t>
  </si>
  <si>
    <t>2) Ostatní náklady</t>
  </si>
  <si>
    <t>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</si>
  <si>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</si>
  <si>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</si>
  <si>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</si>
  <si>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</si>
  <si>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</si>
  <si>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</si>
  <si>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</si>
  <si>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</si>
  <si>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</si>
  <si>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</si>
  <si>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</si>
  <si>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</si>
  <si>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</si>
  <si>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</si>
  <si>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</si>
  <si>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</si>
  <si>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723</t>
  </si>
  <si>
    <t>Zdravotechnika - vnitřní plynovod</t>
  </si>
  <si>
    <t>K</t>
  </si>
  <si>
    <t>723111202</t>
  </si>
  <si>
    <t>Potrubí ocelové závitové černé bezešvé svařované běžné DN 15</t>
  </si>
  <si>
    <t>m</t>
  </si>
  <si>
    <t>16</t>
  </si>
  <si>
    <t>1661520594</t>
  </si>
  <si>
    <t>723111204</t>
  </si>
  <si>
    <t>Potrubí ocelové závitové černé bezešvé svařované běžné DN 25</t>
  </si>
  <si>
    <t>856888171</t>
  </si>
  <si>
    <t>3</t>
  </si>
  <si>
    <t>723111205</t>
  </si>
  <si>
    <t>Potrubí ocelové závitové černé bezešvé svařované běžné DN 32</t>
  </si>
  <si>
    <t>-111648581</t>
  </si>
  <si>
    <t>4</t>
  </si>
  <si>
    <t>723120804</t>
  </si>
  <si>
    <t>Demontáž potrubí ocelové závitové svařované do DN 25</t>
  </si>
  <si>
    <t>-1417225265</t>
  </si>
  <si>
    <t>5</t>
  </si>
  <si>
    <t>723120805</t>
  </si>
  <si>
    <t>Demontáž potrubí ocelové závitové svařované do DN 50</t>
  </si>
  <si>
    <t>826001257</t>
  </si>
  <si>
    <t>6</t>
  </si>
  <si>
    <t>722211813</t>
  </si>
  <si>
    <t>Demontáž armatur přírubových se dvěma přírubami do DN 80</t>
  </si>
  <si>
    <t>kus</t>
  </si>
  <si>
    <t>804953016</t>
  </si>
  <si>
    <t>7</t>
  </si>
  <si>
    <t>722220851</t>
  </si>
  <si>
    <t>Demontáž armatur závitových s jedním závitem G do 3/4</t>
  </si>
  <si>
    <t>-1994188500</t>
  </si>
  <si>
    <t>8</t>
  </si>
  <si>
    <t>722220861</t>
  </si>
  <si>
    <t>Demontáž armatur závitových se dvěma závity G do 3/4</t>
  </si>
  <si>
    <t>-166856857</t>
  </si>
  <si>
    <t>9</t>
  </si>
  <si>
    <t>722220862</t>
  </si>
  <si>
    <t>Demontáž armatur závitových se dvěma závity G do 5/4</t>
  </si>
  <si>
    <t>-220794096</t>
  </si>
  <si>
    <t>10</t>
  </si>
  <si>
    <t>723229101R</t>
  </si>
  <si>
    <t xml:space="preserve">Montáž tlakoměrů a příslušenství </t>
  </si>
  <si>
    <t>-1509715147</t>
  </si>
  <si>
    <t>11</t>
  </si>
  <si>
    <t>M</t>
  </si>
  <si>
    <t>422335800</t>
  </si>
  <si>
    <t>kohout tlakoměrový s čepem a nátrubkový pro PN16/25 s připojením M20x1,5 mm</t>
  </si>
  <si>
    <t>32</t>
  </si>
  <si>
    <t>-113630415</t>
  </si>
  <si>
    <t>12</t>
  </si>
  <si>
    <t>422778000</t>
  </si>
  <si>
    <t>přípojka tlakoměrová nátrubková typ: DIN 16283 druh A M20x1,5/M20x1,5 mm</t>
  </si>
  <si>
    <t>122407115</t>
  </si>
  <si>
    <t>13</t>
  </si>
  <si>
    <t>422782000</t>
  </si>
  <si>
    <t>těsnění ploché tlakoměrových přípojek AN 137540 M20x1,5 mm</t>
  </si>
  <si>
    <t>1174696416</t>
  </si>
  <si>
    <t>14</t>
  </si>
  <si>
    <t>388411492R</t>
  </si>
  <si>
    <t>tlakoměr typ 3313 D 160 se spodním přípojem rozsah 0-4.0 kPa</t>
  </si>
  <si>
    <t>-1439638375</t>
  </si>
  <si>
    <t>723150313</t>
  </si>
  <si>
    <t>Potrubí ocelové hladké černé bezešvé spojované svařováním tvářené za tepla D 76x3,2 mm</t>
  </si>
  <si>
    <t>967960741</t>
  </si>
  <si>
    <t>723150317</t>
  </si>
  <si>
    <t>Potrubí ocelové hladké černé bezešvé spojované svařováním tvářené za tepla D 159x4,5 mm</t>
  </si>
  <si>
    <t>1621591245</t>
  </si>
  <si>
    <t>17</t>
  </si>
  <si>
    <t>723150804</t>
  </si>
  <si>
    <t>Demontáž potrubí ocelové hladké svařované do D 108</t>
  </si>
  <si>
    <t>240984558</t>
  </si>
  <si>
    <t>18</t>
  </si>
  <si>
    <t>723150806</t>
  </si>
  <si>
    <t>Demontáž potrubí ocelové hladké svařované D 219</t>
  </si>
  <si>
    <t>729807991</t>
  </si>
  <si>
    <t>19</t>
  </si>
  <si>
    <t>723190205</t>
  </si>
  <si>
    <t>Přípojka plynovodní ocelová závitová černá bezešvá spojovaná na závit běžná DN 32</t>
  </si>
  <si>
    <t>soubor</t>
  </si>
  <si>
    <t>64</t>
  </si>
  <si>
    <t>7457364</t>
  </si>
  <si>
    <t>20</t>
  </si>
  <si>
    <t>723213203</t>
  </si>
  <si>
    <t>Kohout přírubový kulový uzavírací DN 65 PN 16 do 200°C těleso šedá litina</t>
  </si>
  <si>
    <t>2129534608</t>
  </si>
  <si>
    <t>723219103</t>
  </si>
  <si>
    <t>Montáž armatur plynovodních přírubových DN 65 ostatní typ</t>
  </si>
  <si>
    <t>-334437214</t>
  </si>
  <si>
    <t>22</t>
  </si>
  <si>
    <t>422147030R</t>
  </si>
  <si>
    <t>ventil dvoucestný elektromagnetický přírubový EVPE 1065.02 P, DN65, 230 V/50 Hz, příkon 65 W (bez proudu uzavřený)</t>
  </si>
  <si>
    <t>1321998961</t>
  </si>
  <si>
    <t>23</t>
  </si>
  <si>
    <t>723221304</t>
  </si>
  <si>
    <t>Ventil vzorkovací rohový G 1/2 PN 5 s vnitřním závitem</t>
  </si>
  <si>
    <t>-34368580</t>
  </si>
  <si>
    <t>24</t>
  </si>
  <si>
    <t>723231162</t>
  </si>
  <si>
    <t>Kohout kulový přímý G 1/2 PN 42 do 185°C plnoprůtokový s koulí DADO vnitřní závit těžká řada</t>
  </si>
  <si>
    <t>-1926006245</t>
  </si>
  <si>
    <t>25</t>
  </si>
  <si>
    <t>723239104</t>
  </si>
  <si>
    <t>Montáž armatur plynovodních se dvěma závity G 1 1/4 ostatní typ</t>
  </si>
  <si>
    <t>1823103459</t>
  </si>
  <si>
    <t>26</t>
  </si>
  <si>
    <t>551389500R</t>
  </si>
  <si>
    <t>plynový kulový kohout 1/4" žlutý (dodávka kotlové technologie)</t>
  </si>
  <si>
    <t>1262870248</t>
  </si>
  <si>
    <t>27</t>
  </si>
  <si>
    <t>422607790R</t>
  </si>
  <si>
    <t>plynový filtr DN32 (dodávka kotlové technologie)</t>
  </si>
  <si>
    <t>-820170736</t>
  </si>
  <si>
    <t>28</t>
  </si>
  <si>
    <t>734261233</t>
  </si>
  <si>
    <t>Šroubení topenářské přímé G 1/2 PN 16 do 120°C</t>
  </si>
  <si>
    <t>1546898495</t>
  </si>
  <si>
    <t>29</t>
  </si>
  <si>
    <t>723290821</t>
  </si>
  <si>
    <t>Přemístění vnitrostaveništní demontovaných hmot pro vnitřní plynovod v objektech výšky do 6 m</t>
  </si>
  <si>
    <t>t</t>
  </si>
  <si>
    <t>973976896</t>
  </si>
  <si>
    <t>30</t>
  </si>
  <si>
    <t>998723101</t>
  </si>
  <si>
    <t>Přesun hmot tonážní pro vnitřní plynovod v objektech v do 6 m</t>
  </si>
  <si>
    <t>-127149263</t>
  </si>
  <si>
    <t>31</t>
  </si>
  <si>
    <t>998723181</t>
  </si>
  <si>
    <t>Příplatek k přesunu hmot tonážní 723 prováděný bez použití mechanizace</t>
  </si>
  <si>
    <t>-1607624579</t>
  </si>
  <si>
    <t>998723192</t>
  </si>
  <si>
    <t>Příplatek k přesunu hmot tonážní 723 za zvětšený přesun do 100 m</t>
  </si>
  <si>
    <t>-1408781324</t>
  </si>
  <si>
    <t>783</t>
  </si>
  <si>
    <t>Dokončovací práce - nátěry</t>
  </si>
  <si>
    <t>33</t>
  </si>
  <si>
    <t>783425411</t>
  </si>
  <si>
    <t>Nátěry syntetické potrubí do DN 50 barva dražší lesklý povrch 1x antikorozní, 1x základní, 1x email</t>
  </si>
  <si>
    <t>-2062552121</t>
  </si>
  <si>
    <t>34</t>
  </si>
  <si>
    <t>783425511</t>
  </si>
  <si>
    <t>Nátěry syntetické potrubí do DN 100 barva dražší lesklý povrch 1x antikorozní, 1x základní, 1x email</t>
  </si>
  <si>
    <t>-2039029587</t>
  </si>
  <si>
    <t>35</t>
  </si>
  <si>
    <t>783425611R</t>
  </si>
  <si>
    <t>Nátěry syntetické potrubí do DN 150 barva dražší lesklý povrch 1x antikorozní, 1x základní, 1x email</t>
  </si>
  <si>
    <t>-382947189</t>
  </si>
  <si>
    <t>Práce a dodávky M</t>
  </si>
  <si>
    <t>23-M</t>
  </si>
  <si>
    <t>Montáže potrubí</t>
  </si>
  <si>
    <t>36</t>
  </si>
  <si>
    <t>230021014R</t>
  </si>
  <si>
    <t>Montáž trubní díly přivařovací tř.11-13 do 1 kg DN25</t>
  </si>
  <si>
    <t>-2134404558</t>
  </si>
  <si>
    <t>37</t>
  </si>
  <si>
    <t>316304600R</t>
  </si>
  <si>
    <t>přechod DIN 2616-1-K, DN25/15, ø33.7 x 3.25 - ø21.3 x 2.65 mm</t>
  </si>
  <si>
    <t>128</t>
  </si>
  <si>
    <t>-420083468</t>
  </si>
  <si>
    <t>38</t>
  </si>
  <si>
    <t>230021057R</t>
  </si>
  <si>
    <t>Montáž trubní díly přivařovací tř.11-13 do 1 kg D80</t>
  </si>
  <si>
    <t>1585151391</t>
  </si>
  <si>
    <t>39</t>
  </si>
  <si>
    <t>316304650R</t>
  </si>
  <si>
    <t>přechod DIN 2616-1-K, DN80/65, ø88.9 x 3.2 - ø76 x 3.2 mm</t>
  </si>
  <si>
    <t>256</t>
  </si>
  <si>
    <t>346079962</t>
  </si>
  <si>
    <t>40</t>
  </si>
  <si>
    <t>230022088R</t>
  </si>
  <si>
    <t>Montáž trubní díly přivařovací tř.11-13 do 3 kg DN150</t>
  </si>
  <si>
    <t>-83207614</t>
  </si>
  <si>
    <t>41</t>
  </si>
  <si>
    <t>552838580R</t>
  </si>
  <si>
    <t>dno klenuté přivařovací DN 150, 168.3 x 4.5 mm</t>
  </si>
  <si>
    <t>-682498907</t>
  </si>
  <si>
    <t>OST</t>
  </si>
  <si>
    <t>Ostatní</t>
  </si>
  <si>
    <t>42</t>
  </si>
  <si>
    <t>O01100101R</t>
  </si>
  <si>
    <t>Odstavení plynovodu a vypuštění plynu</t>
  </si>
  <si>
    <t>soub.</t>
  </si>
  <si>
    <t>512</t>
  </si>
  <si>
    <t>2100063457</t>
  </si>
  <si>
    <t>43</t>
  </si>
  <si>
    <t>O01100102R</t>
  </si>
  <si>
    <t>Tlaková zkouška plynovodu</t>
  </si>
  <si>
    <t>-1005959609</t>
  </si>
  <si>
    <t>44</t>
  </si>
  <si>
    <t>O01100103R</t>
  </si>
  <si>
    <t>Napuštění a odvzdušnění plynovodu</t>
  </si>
  <si>
    <t>1490716778</t>
  </si>
  <si>
    <t>45</t>
  </si>
  <si>
    <t>O01100104R</t>
  </si>
  <si>
    <t>Revize plynovodu</t>
  </si>
  <si>
    <t>868884399</t>
  </si>
  <si>
    <t>46</t>
  </si>
  <si>
    <t>O01100105R</t>
  </si>
  <si>
    <t>Ostatní montážní a spotřební materiál</t>
  </si>
  <si>
    <t>-1239364024</t>
  </si>
  <si>
    <t>47</t>
  </si>
  <si>
    <t>O01100106R</t>
  </si>
  <si>
    <t>Odřezání konzol, závěsů, demontážobjímek a pod.</t>
  </si>
  <si>
    <t>1633274470</t>
  </si>
  <si>
    <t>48</t>
  </si>
  <si>
    <t>O01100107R</t>
  </si>
  <si>
    <t>D+M  konzol, závěsů, uložení potrubí.</t>
  </si>
  <si>
    <t>-1670787267</t>
  </si>
  <si>
    <t>D.1.4.2 - Technika prostředí staveb - vytápění</t>
  </si>
  <si>
    <t>HSV - Práce a dodávky HSV</t>
  </si>
  <si>
    <t xml:space="preserve">    9 - Ostatní konstrukce a práce, bourání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</si>
  <si>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</si>
  <si>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</si>
  <si>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</si>
  <si>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</si>
  <si>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</si>
  <si>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</si>
  <si>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</si>
  <si>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</si>
  <si>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</si>
  <si>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781 - Dokončovací práce - obklady</t>
  </si>
  <si>
    <t xml:space="preserve">    784 - Dokončovací práce - malby a tapety</t>
  </si>
  <si>
    <t>N00 - Nepojmenované práce</t>
  </si>
  <si>
    <t xml:space="preserve">    N01 - Nepojmenovaný díl</t>
  </si>
  <si>
    <t xml:space="preserve">    N02 -   Prostupy požárně dělícimi konstrukcemi</t>
  </si>
  <si>
    <t>HSV</t>
  </si>
  <si>
    <t>Práce a dodávky HSV</t>
  </si>
  <si>
    <t>Ostatní konstrukce a práce, bourání</t>
  </si>
  <si>
    <t>952901111R</t>
  </si>
  <si>
    <t>Vyčištění budov bytové a občanské výstavby při výšce podlaží do 4 m</t>
  </si>
  <si>
    <t>m2</t>
  </si>
  <si>
    <t>1812670878</t>
  </si>
  <si>
    <t>120901103R</t>
  </si>
  <si>
    <t>Bourání zdiva cihelného nebo smíšeného na maltu cementovou ručně</t>
  </si>
  <si>
    <t>m3</t>
  </si>
  <si>
    <t>2146783560</t>
  </si>
  <si>
    <t>312231175R</t>
  </si>
  <si>
    <t>Zdivo výplňové z cihel dl 290 mm lehčených pevnosti do P 40 na SMS 5 MPa</t>
  </si>
  <si>
    <t>-1536529879</t>
  </si>
  <si>
    <t>612321111R</t>
  </si>
  <si>
    <t>Vápenocementová omítka hrubá jednovrstvá zatřená vnitřních stěn nanášená ručně</t>
  </si>
  <si>
    <t>-1205064757</t>
  </si>
  <si>
    <t>713</t>
  </si>
  <si>
    <t>Izolace tepelné</t>
  </si>
  <si>
    <t>713461871R</t>
  </si>
  <si>
    <t>Odstranění izolace tepelné potrubí bez povrchové úpravy - návleková izolace PE</t>
  </si>
  <si>
    <t>-330326084</t>
  </si>
  <si>
    <t>713463211</t>
  </si>
  <si>
    <t>Montáž izolace tepelné potrubí potrubními pouzdry s Al fólií s přesahem Al páskou 1x D do 50 mm</t>
  </si>
  <si>
    <t>-943507461</t>
  </si>
  <si>
    <t>283771090R</t>
  </si>
  <si>
    <t>termoizolační trubice z pěnového polyetylenu (z PE pěny) 25 x 6 mm</t>
  </si>
  <si>
    <t>-1014171683</t>
  </si>
  <si>
    <t>283770500R</t>
  </si>
  <si>
    <t>termoizolační trubice z pěnového polyetylenu (z PE pěny) 32 x 6 mm</t>
  </si>
  <si>
    <t>725688859</t>
  </si>
  <si>
    <t>283770570R</t>
  </si>
  <si>
    <t>termoizolační trubice z pěnového polyetylenu (z PE pěny) 40 x 6 mm</t>
  </si>
  <si>
    <t>-1770083536</t>
  </si>
  <si>
    <t>283770480R</t>
  </si>
  <si>
    <t>termoizolační trubice z pěnového polyetylenu (z PE pěny) laminovaná zesílenou hliníkovou fólií 28 x 25 mm</t>
  </si>
  <si>
    <t>161497241</t>
  </si>
  <si>
    <t>283770540R</t>
  </si>
  <si>
    <t>termoizolační trubice z pěnového polyetylenu (z PE pěny) laminovaná zesílenou hliníkovou fólií 32 x 25 mm</t>
  </si>
  <si>
    <t>-665721773</t>
  </si>
  <si>
    <t>631545330R</t>
  </si>
  <si>
    <t>potrubní izolační pouzdro z kamenné vlny pro izolaci rozvodů tepla a teplé vody PIPO ALS 42/30 mm</t>
  </si>
  <si>
    <t>-643546402</t>
  </si>
  <si>
    <t>631545740R</t>
  </si>
  <si>
    <t>potrubní izolační pouzdro z kamenné vlny pro izolaci rozvodů tepla a teplé vody PIPO ALS 48/40 mm</t>
  </si>
  <si>
    <t>-280852442</t>
  </si>
  <si>
    <t>713463312</t>
  </si>
  <si>
    <t>Montáž izolace tepelné potrubí potrubními pouzdry s Al fólií s přesahem Al páskou 1x D do 100 mm</t>
  </si>
  <si>
    <t>451450504</t>
  </si>
  <si>
    <t>631546050R</t>
  </si>
  <si>
    <t>potrubní izolační pouzdro z kamenné vlny pro izolaci rozvodů tepla a teplé vody PIPO ALS 60/50 mm</t>
  </si>
  <si>
    <t>965220056</t>
  </si>
  <si>
    <t>631546070R</t>
  </si>
  <si>
    <t>potrubní izolační pouzdro z kamenné vlny pro izolaci rozvodů tepla a teplé vody PIPO ALS 76/50 mm</t>
  </si>
  <si>
    <t>-1778332102</t>
  </si>
  <si>
    <t>631546110R</t>
  </si>
  <si>
    <t>potrubní izolační pouzdro z kamenné vlny pro izolaci rozvodů tepla a teplé vody PIPO ALS 114/80 mm</t>
  </si>
  <si>
    <t>-1926124997</t>
  </si>
  <si>
    <t>713492111</t>
  </si>
  <si>
    <t>Izolace tepelné potrubí a ohybů - doplňky a konstrukční součástí povrchová úprava suchým procesem hliníkovou fólií s šestihranným pozinkovaným pletivem potrubí</t>
  </si>
  <si>
    <t>18535089</t>
  </si>
  <si>
    <t>631535680</t>
  </si>
  <si>
    <t>rohož izolační z minerální plsťi prošívaná 80 kg/m3 tl.80 mm</t>
  </si>
  <si>
    <t>1739339490</t>
  </si>
  <si>
    <t>998713101</t>
  </si>
  <si>
    <t>Přesun hmot pro izolace tepelné v objektech v do 6 m</t>
  </si>
  <si>
    <t>1168346328</t>
  </si>
  <si>
    <t>998713181</t>
  </si>
  <si>
    <t>Příplatek k přesunu hmot tonážní 713 prováděný bez použití mechanizace</t>
  </si>
  <si>
    <t>1428762065</t>
  </si>
  <si>
    <t>998713192</t>
  </si>
  <si>
    <t>Příplatek k přesunu hmot 713 za zvětšený přesun do 100 m</t>
  </si>
  <si>
    <t>254130366</t>
  </si>
  <si>
    <t>721</t>
  </si>
  <si>
    <t>Zdravotechnika - vnitřní kanalizace</t>
  </si>
  <si>
    <t>721173722</t>
  </si>
  <si>
    <t>Potrubí kanalizační z PE připojovací DN 40</t>
  </si>
  <si>
    <t>-300223137</t>
  </si>
  <si>
    <t>721194104</t>
  </si>
  <si>
    <t>Vyvedení a upevnění odpadních výpustek DN 40</t>
  </si>
  <si>
    <t>1178534314</t>
  </si>
  <si>
    <t>998721101</t>
  </si>
  <si>
    <t>Přesun hmot tonážní pro vnitřní kanalizace v objektech v do 6 m</t>
  </si>
  <si>
    <t>-1518493822</t>
  </si>
  <si>
    <t>998721181</t>
  </si>
  <si>
    <t>Příplatek k přesunu hmot tonážní 721 prováděný bez použití mechanizace</t>
  </si>
  <si>
    <t>456812243</t>
  </si>
  <si>
    <t>998721192</t>
  </si>
  <si>
    <t>Příplatek k přesunu hmot tonážní 721 za zvětšený přesun do 100 m</t>
  </si>
  <si>
    <t>542688600</t>
  </si>
  <si>
    <t>722</t>
  </si>
  <si>
    <t>Zdravotechnika - vnitřní vodovod</t>
  </si>
  <si>
    <t>722130801</t>
  </si>
  <si>
    <t>Demontáž potrubí ocelové pozinkované závitové do DN 25</t>
  </si>
  <si>
    <t>2088343642</t>
  </si>
  <si>
    <t>722170804</t>
  </si>
  <si>
    <t>Demontáž rozvodů vody z plastů do D 50</t>
  </si>
  <si>
    <t>-889263750</t>
  </si>
  <si>
    <t>722174003</t>
  </si>
  <si>
    <t>Potrubí vodovodní plastové PPR svar polyfuze PN 16 D 25 x 3,5 mm</t>
  </si>
  <si>
    <t>-1999424585</t>
  </si>
  <si>
    <t>722174004</t>
  </si>
  <si>
    <t>Potrubí vodovodní plastové PPR svar polyfuze PN 16 D 32 x 4,4 mm</t>
  </si>
  <si>
    <t>-1934447231</t>
  </si>
  <si>
    <t>722174005</t>
  </si>
  <si>
    <t>Potrubí vodovodní plastové PPR svar polyfuze PN 16 D 40 x 5,5 mm</t>
  </si>
  <si>
    <t>255303933</t>
  </si>
  <si>
    <t>1184367205</t>
  </si>
  <si>
    <t>-255303077</t>
  </si>
  <si>
    <t>-1025462470</t>
  </si>
  <si>
    <t>722224115</t>
  </si>
  <si>
    <t>Kohout plnicí nebo vypouštěcí G 1/2 PN 10 s jedním závitem</t>
  </si>
  <si>
    <t>-1517375436</t>
  </si>
  <si>
    <t>722229101R</t>
  </si>
  <si>
    <t>-1930131720</t>
  </si>
  <si>
    <t>-1787047484</t>
  </si>
  <si>
    <t>-1199965522</t>
  </si>
  <si>
    <t>2080380708</t>
  </si>
  <si>
    <t>388411490</t>
  </si>
  <si>
    <t>tlakoměr typ 3313 D 160 se spodním přípojem rozsah 0-1.0 MPa</t>
  </si>
  <si>
    <t>400177868</t>
  </si>
  <si>
    <t>722231073</t>
  </si>
  <si>
    <t>Ventil zpětný G 3/4 PN 10 do 110°C se dvěma závity</t>
  </si>
  <si>
    <t>-762397753</t>
  </si>
  <si>
    <t>722231074</t>
  </si>
  <si>
    <t>Ventil zpětný G 1 PN 10 do 110°C se dvěma závity</t>
  </si>
  <si>
    <t>-1858388545</t>
  </si>
  <si>
    <t>722231075</t>
  </si>
  <si>
    <t>Ventil zpětný G 5/4 PN 10 do 110°C se dvěma závity</t>
  </si>
  <si>
    <t>-1895791999</t>
  </si>
  <si>
    <t>722231141R</t>
  </si>
  <si>
    <t>Ventil závitový pojistný rohový G 1/2" x 3/4" KB (otevírací přetlak 0,6 MPa)</t>
  </si>
  <si>
    <t>-1637646823</t>
  </si>
  <si>
    <t>722231142R</t>
  </si>
  <si>
    <t>Ventil závitový pojistný rohový G 3/4" x 1" KB (otevírací přetlak 0,8 MPa)</t>
  </si>
  <si>
    <t>2109100921</t>
  </si>
  <si>
    <t>722232044</t>
  </si>
  <si>
    <t>Kohout kulový přímý G 3/4 PN 42 do 185°C vnitřní závit</t>
  </si>
  <si>
    <t>-212863335</t>
  </si>
  <si>
    <t>722232045</t>
  </si>
  <si>
    <t>Kohout kulový přímý G 1 PN 42 do 185°C vnitřní závit</t>
  </si>
  <si>
    <t>-720811873</t>
  </si>
  <si>
    <t>49</t>
  </si>
  <si>
    <t>722232046</t>
  </si>
  <si>
    <t>Kohout kulový přímý G 5/4 PN 42 do 185°C vnitřní závit</t>
  </si>
  <si>
    <t>860162722</t>
  </si>
  <si>
    <t>50</t>
  </si>
  <si>
    <t>722232172R</t>
  </si>
  <si>
    <t>Uzavírací armatura se zajištěním pro údržbu a demontáž expanzní nádoby, s integrovaným vypouštěním MK 3/4"</t>
  </si>
  <si>
    <t>-664904987</t>
  </si>
  <si>
    <t>51</t>
  </si>
  <si>
    <t>722262213</t>
  </si>
  <si>
    <t>Vodoměr závitový jednovtokový suchoběžný do 40°C G 3/4 x 130 mm Qn 1,5 m3/h horizontální</t>
  </si>
  <si>
    <t>-1448887477</t>
  </si>
  <si>
    <t>52</t>
  </si>
  <si>
    <t>722290226</t>
  </si>
  <si>
    <t>Zkouška těsnosti vodovodního potrubí závitového do DN 50</t>
  </si>
  <si>
    <t>-1828008438</t>
  </si>
  <si>
    <t>53</t>
  </si>
  <si>
    <t>722290234</t>
  </si>
  <si>
    <t>Proplach a dezinfekce vodovodního potrubí do DN 80</t>
  </si>
  <si>
    <t>-1179777185</t>
  </si>
  <si>
    <t>54</t>
  </si>
  <si>
    <t>722290821</t>
  </si>
  <si>
    <t>Přemístění vnitrostaveništní demontovaných hmot pro vnitřní vodovod v objektech výšky do 6 m</t>
  </si>
  <si>
    <t>1581781578</t>
  </si>
  <si>
    <t>55</t>
  </si>
  <si>
    <t>998722101</t>
  </si>
  <si>
    <t>Přesun hmot tonážní pro vnitřní vodovod v objektech v do 6 m</t>
  </si>
  <si>
    <t>793362841</t>
  </si>
  <si>
    <t>56</t>
  </si>
  <si>
    <t>998722181</t>
  </si>
  <si>
    <t>Příplatek k přesunu hmot tonážní 722 prováděný bez použití mechanizace</t>
  </si>
  <si>
    <t>1109451713</t>
  </si>
  <si>
    <t>57</t>
  </si>
  <si>
    <t>998722192</t>
  </si>
  <si>
    <t>Příplatek k přesunu hmot tonážní 722 za zvětšený přesun do 100 m</t>
  </si>
  <si>
    <t>-786468397</t>
  </si>
  <si>
    <t>724</t>
  </si>
  <si>
    <t>Zdravotechnika - strojní vybavení</t>
  </si>
  <si>
    <t>58</t>
  </si>
  <si>
    <t>724111811</t>
  </si>
  <si>
    <t>Demontáž čerpadel kalových ručních membránových</t>
  </si>
  <si>
    <t>1379161786</t>
  </si>
  <si>
    <t>59</t>
  </si>
  <si>
    <t>724139101R</t>
  </si>
  <si>
    <t>Montáž neutralizačního boxu včetně čerpadla kondenzátu</t>
  </si>
  <si>
    <t>-841582574</t>
  </si>
  <si>
    <t>60</t>
  </si>
  <si>
    <t>426160000R</t>
  </si>
  <si>
    <t>Příslušenství ke kondenzačním kotlům - NEUTRA N70 neutralizační box pro kotle do 500kW, jmenovitý průtok 70 l/hod, včetně náplně</t>
  </si>
  <si>
    <t>-343322525</t>
  </si>
  <si>
    <t>61</t>
  </si>
  <si>
    <t>426160001R</t>
  </si>
  <si>
    <t>Přečerpávací zařízení kondenzátu NEUTRA AH300 pro neutralizační box N70, výtlak 4 m, průtok 300 litrů/hod, příkon 70 W, 230 V</t>
  </si>
  <si>
    <t>89660718</t>
  </si>
  <si>
    <t>62</t>
  </si>
  <si>
    <t>724149101R</t>
  </si>
  <si>
    <t>Montáž jednostupňového ponorného čerpadla a příslušenství</t>
  </si>
  <si>
    <t>-1493995307</t>
  </si>
  <si>
    <t>63</t>
  </si>
  <si>
    <t>426160050R</t>
  </si>
  <si>
    <t>Jednostupňové ponorné čerpadlo se sací schopností Unilift CC7, průtok 2 m3/h, výtlak 5 m, kabel 10 m, spínací plovák</t>
  </si>
  <si>
    <t>1632006795</t>
  </si>
  <si>
    <t>724399106R</t>
  </si>
  <si>
    <t>Montáž úpravny surové vody, včetně zprovoznění a seřízení na místě určení</t>
  </si>
  <si>
    <t>110350881</t>
  </si>
  <si>
    <t>65</t>
  </si>
  <si>
    <t>436342050R</t>
  </si>
  <si>
    <t>Úpravna surové vody změkčením  s následným dávkováním korekční chemikálie Ferrolix 8355 pro stabilizaci zbytkové tvrdosti. Mechanický předfiltr FWS 1", systémový oddělovač K20, změkčovací filtr WG-1650F (kapacita 60), dávkovací čerpadlo Jesco LD4</t>
  </si>
  <si>
    <t>-925989217</t>
  </si>
  <si>
    <t>66</t>
  </si>
  <si>
    <t>724590811</t>
  </si>
  <si>
    <t>Přemístění vnitrostaveništní demontovaných hmot pro strojní vybavení v objektech výšky do 6 m</t>
  </si>
  <si>
    <t>390826177</t>
  </si>
  <si>
    <t>67</t>
  </si>
  <si>
    <t>998724101</t>
  </si>
  <si>
    <t>Přesun hmot tonážní pro strojní vybavení v objektech v do 6 m</t>
  </si>
  <si>
    <t>-152345133</t>
  </si>
  <si>
    <t>68</t>
  </si>
  <si>
    <t>998724181</t>
  </si>
  <si>
    <t>Příplatek k přesunu hmot tonážní 724 prováděný bez použití mechanizace</t>
  </si>
  <si>
    <t>1470435784</t>
  </si>
  <si>
    <t>69</t>
  </si>
  <si>
    <t>998724192</t>
  </si>
  <si>
    <t>Příplatek k přesunu hmot tonážní 724 za zvětšený přesun do 100 m</t>
  </si>
  <si>
    <t>-951926924</t>
  </si>
  <si>
    <t>725</t>
  </si>
  <si>
    <t>Zdravotechnika - zařizovací předměty</t>
  </si>
  <si>
    <t>70</t>
  </si>
  <si>
    <t>725759301R</t>
  </si>
  <si>
    <t>Montáž PVC odpadní hadice</t>
  </si>
  <si>
    <t>1205190209</t>
  </si>
  <si>
    <t>71</t>
  </si>
  <si>
    <t>286121450</t>
  </si>
  <si>
    <t>hadice z měkčeného PVC RW 501 D 19/26 mm</t>
  </si>
  <si>
    <t>191162496</t>
  </si>
  <si>
    <t>72</t>
  </si>
  <si>
    <t>725862103</t>
  </si>
  <si>
    <t>Zápachové uzávěrky zařizovacích předmětů pro dřezy DN 40/50 (HL 100G)</t>
  </si>
  <si>
    <t>-1480201470</t>
  </si>
  <si>
    <t>73</t>
  </si>
  <si>
    <t>725869101</t>
  </si>
  <si>
    <t>Montáž zápachových uzávěrek do DN 40</t>
  </si>
  <si>
    <t>-2102647072</t>
  </si>
  <si>
    <t>74</t>
  </si>
  <si>
    <t>551602400R</t>
  </si>
  <si>
    <t>kalich pro úkapy HL21 (pojistné ventily)</t>
  </si>
  <si>
    <t>819035602</t>
  </si>
  <si>
    <t>75</t>
  </si>
  <si>
    <t>551611150R</t>
  </si>
  <si>
    <t>uzávěrka zápachová pro plynové kondenzační kotle</t>
  </si>
  <si>
    <t>-673991366</t>
  </si>
  <si>
    <t>76</t>
  </si>
  <si>
    <t>998725101</t>
  </si>
  <si>
    <t>Přesun hmot tonážní pro zařizovací předměty v objektech v do 6 m</t>
  </si>
  <si>
    <t>-1992857754</t>
  </si>
  <si>
    <t>77</t>
  </si>
  <si>
    <t>998725181</t>
  </si>
  <si>
    <t>Příplatek k přesunu hmot tonážní 725 prováděný bez použití mechanizace</t>
  </si>
  <si>
    <t>377696692</t>
  </si>
  <si>
    <t>78</t>
  </si>
  <si>
    <t>998725192</t>
  </si>
  <si>
    <t>Příplatek k přesunu hmot tonážní 725 za zvětšený přesun do 100 m</t>
  </si>
  <si>
    <t>1545252215</t>
  </si>
  <si>
    <t>731</t>
  </si>
  <si>
    <t>Ústřední vytápění - kotelny</t>
  </si>
  <si>
    <t>79</t>
  </si>
  <si>
    <t>731159620R</t>
  </si>
  <si>
    <t>Montáž plynového kondenzačního kotle do výkonu 200 kW</t>
  </si>
  <si>
    <t>-1312929042</t>
  </si>
  <si>
    <t>80</t>
  </si>
  <si>
    <t>484117010R</t>
  </si>
  <si>
    <t xml:space="preserve">Plynový kondenzační kotel s válcovým hořákem s regulací spalování Lambda Pro Control, jmenovitý tepelný výkon 48-200 kW (50/30°C), 44-184 kW (80/60°C) s regulací VITOTRONIC 100 GC7B </t>
  </si>
  <si>
    <t>-658511410</t>
  </si>
  <si>
    <t>81</t>
  </si>
  <si>
    <t>484117020R</t>
  </si>
  <si>
    <t>sestava regulace Vitotronic 300-K MW1B pro dvě kotlová zařízení</t>
  </si>
  <si>
    <t>2104530427</t>
  </si>
  <si>
    <t>82</t>
  </si>
  <si>
    <t>484117030R</t>
  </si>
  <si>
    <t xml:space="preserve">připojovací plynová trubka DN32 CI1 - kondenzační kotel 200-240 kW </t>
  </si>
  <si>
    <t>1228037976</t>
  </si>
  <si>
    <t>83</t>
  </si>
  <si>
    <t>484117040R</t>
  </si>
  <si>
    <t>plynový kohout kulový, plnoprůtokový 5/4" žlutý</t>
  </si>
  <si>
    <t>1433624182</t>
  </si>
  <si>
    <t>84</t>
  </si>
  <si>
    <t>484117050R</t>
  </si>
  <si>
    <t>plynový filtr DN32</t>
  </si>
  <si>
    <t>-1133972750</t>
  </si>
  <si>
    <t>85</t>
  </si>
  <si>
    <t>484117070R</t>
  </si>
  <si>
    <t>škrtící klapka DN65 se servopohonem 230V</t>
  </si>
  <si>
    <t>897086836</t>
  </si>
  <si>
    <t>86</t>
  </si>
  <si>
    <t>484117080R</t>
  </si>
  <si>
    <t>prodloužení sání - flexibilní hadice pod kotel</t>
  </si>
  <si>
    <t>52199104</t>
  </si>
  <si>
    <t>87</t>
  </si>
  <si>
    <t>484117090R</t>
  </si>
  <si>
    <t>sestava regulace Vitotronic 200-H HK3B pro směšované topné okruhy</t>
  </si>
  <si>
    <t>-1855928410</t>
  </si>
  <si>
    <t>88</t>
  </si>
  <si>
    <t>484117100R</t>
  </si>
  <si>
    <t>komunikační modul LON - propojení regulací Vitotronic</t>
  </si>
  <si>
    <t>648299732</t>
  </si>
  <si>
    <t>89</t>
  </si>
  <si>
    <t>484117110R</t>
  </si>
  <si>
    <t>spojovací kabel LON pro výměnu dat (7 M)</t>
  </si>
  <si>
    <t>-26945389</t>
  </si>
  <si>
    <t>90</t>
  </si>
  <si>
    <t>484117120R</t>
  </si>
  <si>
    <t>čidlo výstupní teploty NTC Nr.2 I =5800</t>
  </si>
  <si>
    <t>415674251</t>
  </si>
  <si>
    <t>91</t>
  </si>
  <si>
    <t>484117130R</t>
  </si>
  <si>
    <t>konektor č."20" (balení 3 ks)</t>
  </si>
  <si>
    <t>-35088900</t>
  </si>
  <si>
    <t>92</t>
  </si>
  <si>
    <t>484117140R</t>
  </si>
  <si>
    <t>konektor č."52" (balení 3 ks)</t>
  </si>
  <si>
    <t>-22071005</t>
  </si>
  <si>
    <t>93</t>
  </si>
  <si>
    <t>484117150R</t>
  </si>
  <si>
    <t>ohřívač vody zásobníkový Vitocell 100-V 500 litrů</t>
  </si>
  <si>
    <t>1904158492</t>
  </si>
  <si>
    <t>94</t>
  </si>
  <si>
    <t>484117160R</t>
  </si>
  <si>
    <t>elektrická topná vložka 2-6 kW do spodní části pro Vitocell 100</t>
  </si>
  <si>
    <t>217510486</t>
  </si>
  <si>
    <t>95</t>
  </si>
  <si>
    <t>484117180R</t>
  </si>
  <si>
    <t>teploměr do zásobníkového ohřívače 0 -120 °C</t>
  </si>
  <si>
    <t>795390084</t>
  </si>
  <si>
    <t>96</t>
  </si>
  <si>
    <t>484117190R</t>
  </si>
  <si>
    <t>spalinová klapka DN200 se servopohonem 230 V</t>
  </si>
  <si>
    <t>1446122113</t>
  </si>
  <si>
    <t>97</t>
  </si>
  <si>
    <t>484117200R</t>
  </si>
  <si>
    <t>přípravná sada hlídání tlaku spalin pro kotle 200-320 kW</t>
  </si>
  <si>
    <t>1005653112</t>
  </si>
  <si>
    <t>98</t>
  </si>
  <si>
    <t>484117210R</t>
  </si>
  <si>
    <t>Vitocom 100 LAN1 bez modulu</t>
  </si>
  <si>
    <t>1003583387</t>
  </si>
  <si>
    <t>99</t>
  </si>
  <si>
    <t>484117220R</t>
  </si>
  <si>
    <t>Uvedení do provozu: kondenzační kotel 200 kW (2 ks), regulace 300-K MW1B, regulace 200-H HK3B, sada pro TO (4 ks), kontrola před UDP, doprava technika</t>
  </si>
  <si>
    <t>139233899</t>
  </si>
  <si>
    <t>100</t>
  </si>
  <si>
    <t>731201821R</t>
  </si>
  <si>
    <t>Demontáž plynového kotle Paromat Duplex 225 kW</t>
  </si>
  <si>
    <t>-1604556625</t>
  </si>
  <si>
    <t>101</t>
  </si>
  <si>
    <t>731202820</t>
  </si>
  <si>
    <t>Rozřezání kotle ocelového demontovaného hmotnost do 1000 kg</t>
  </si>
  <si>
    <t>-982566056</t>
  </si>
  <si>
    <t>102</t>
  </si>
  <si>
    <t>731292812</t>
  </si>
  <si>
    <t>Demontáž hořáku na plynné nebo kapalné palivo výkon do 300 kW</t>
  </si>
  <si>
    <t>1668471351</t>
  </si>
  <si>
    <t>103</t>
  </si>
  <si>
    <t>731341140</t>
  </si>
  <si>
    <t>Hadice napouštěcí pryžové D 20/28</t>
  </si>
  <si>
    <t>-151604284</t>
  </si>
  <si>
    <t>104</t>
  </si>
  <si>
    <t>731391812</t>
  </si>
  <si>
    <t>Vypuštění vody z kotle samospádem plocha kotle do 10 m2</t>
  </si>
  <si>
    <t>-173419917</t>
  </si>
  <si>
    <t>105</t>
  </si>
  <si>
    <t>731890801</t>
  </si>
  <si>
    <t>Přemístění demontovaných kotelen umístěných ve výšce nebo hloubce objektu do 6 m</t>
  </si>
  <si>
    <t>331141988</t>
  </si>
  <si>
    <t>106</t>
  </si>
  <si>
    <t>998731101</t>
  </si>
  <si>
    <t>Přesun hmot tonážní pro kotelny v objektech v do 6 m</t>
  </si>
  <si>
    <t>-320356097</t>
  </si>
  <si>
    <t>107</t>
  </si>
  <si>
    <t>998731181</t>
  </si>
  <si>
    <t>Příplatek k přesunu hmot tonážní 731 prováděný bez použití mechanizace</t>
  </si>
  <si>
    <t>852216344</t>
  </si>
  <si>
    <t>108</t>
  </si>
  <si>
    <t>998731193</t>
  </si>
  <si>
    <t>Příplatek k přesunu hmot tonážní 731 za zvětšený přesun do 500 m</t>
  </si>
  <si>
    <t>-313640613</t>
  </si>
  <si>
    <t>732</t>
  </si>
  <si>
    <t>Ústřední vytápění - strojovny</t>
  </si>
  <si>
    <t>109</t>
  </si>
  <si>
    <t>732110812</t>
  </si>
  <si>
    <t>Demontáž rozdělovače nebo sběrače do DN 200</t>
  </si>
  <si>
    <t>-985399294</t>
  </si>
  <si>
    <t>110</t>
  </si>
  <si>
    <t>732111135R</t>
  </si>
  <si>
    <t>Tělesa rozdělovačů a sběračů DN 150 z trub ocelových bezešvých - délka 2200 mm</t>
  </si>
  <si>
    <t>116206714</t>
  </si>
  <si>
    <t>111</t>
  </si>
  <si>
    <t>732111312</t>
  </si>
  <si>
    <t>Trubková hrdla rozdělovačů a sběračů bez přírub DN 20</t>
  </si>
  <si>
    <t>-1009978827</t>
  </si>
  <si>
    <t>112</t>
  </si>
  <si>
    <t>732111315</t>
  </si>
  <si>
    <t>Trubková hrdla rozdělovačů a sběračů bez přírub DN 32</t>
  </si>
  <si>
    <t>1376072821</t>
  </si>
  <si>
    <t>113</t>
  </si>
  <si>
    <t>732111316</t>
  </si>
  <si>
    <t>Trubková hrdla rozdělovačů a sběračů bez přírub DN 40</t>
  </si>
  <si>
    <t>1254493526</t>
  </si>
  <si>
    <t>114</t>
  </si>
  <si>
    <t>732111318</t>
  </si>
  <si>
    <t>Trubková hrdla rozdělovačů a sběračů bez přírub DN 50</t>
  </si>
  <si>
    <t>1282177174</t>
  </si>
  <si>
    <t>115</t>
  </si>
  <si>
    <t>732111322</t>
  </si>
  <si>
    <t>Trubková hrdla rozdělovačů a sběračů bez přírub DN 65</t>
  </si>
  <si>
    <t>927659081</t>
  </si>
  <si>
    <t>116</t>
  </si>
  <si>
    <t>732111328</t>
  </si>
  <si>
    <t>Trubková hrdla rozdělovačů a sběračů bez přírub DN 100</t>
  </si>
  <si>
    <t>268776753</t>
  </si>
  <si>
    <t>117</t>
  </si>
  <si>
    <t>732199100R</t>
  </si>
  <si>
    <t>Dodávka a montáž orientačních štítků - značení technologie (kotle, zasobník, expanze, čerpadla, topné okruhy, atd.), potrubí ÚT, TV, SV a C (větvě a směr proudění)</t>
  </si>
  <si>
    <t>1395434424</t>
  </si>
  <si>
    <t>118</t>
  </si>
  <si>
    <t>732212815R</t>
  </si>
  <si>
    <t>Demontáž ohříváku zásobníkového stojatého obsah do 600 litrů</t>
  </si>
  <si>
    <t>1781450772</t>
  </si>
  <si>
    <t>119</t>
  </si>
  <si>
    <t>732214813</t>
  </si>
  <si>
    <t>Vypuštění vody z ohříváku obsah do 630 litrů</t>
  </si>
  <si>
    <t>1267658631</t>
  </si>
  <si>
    <t>120</t>
  </si>
  <si>
    <t>732320814R</t>
  </si>
  <si>
    <t>Demontáž expanzní nádoby tlakové odpojení od rozvodů potrubí objem do 500 litrů, Pneumatex</t>
  </si>
  <si>
    <t>-2043083498</t>
  </si>
  <si>
    <t>121</t>
  </si>
  <si>
    <t>732331613</t>
  </si>
  <si>
    <t>Nádoba tlaková expanzní s membránou závitové připojení PN 0,6 o objemu 18 litrů</t>
  </si>
  <si>
    <t>1992357203</t>
  </si>
  <si>
    <t>122</t>
  </si>
  <si>
    <t>732331771</t>
  </si>
  <si>
    <t>Příslušenství k expanzním nádobám souprava s upínací páskou</t>
  </si>
  <si>
    <t>756530802</t>
  </si>
  <si>
    <t>123</t>
  </si>
  <si>
    <t>732331777</t>
  </si>
  <si>
    <t>Příslušenství k expanzním nádobám bezpečnostní uzávěr G 3/4 k měření tlaku</t>
  </si>
  <si>
    <t>1537045964</t>
  </si>
  <si>
    <t>124</t>
  </si>
  <si>
    <t>732332101R</t>
  </si>
  <si>
    <t>Expanzní a odplyňovací automat HC-10S4, objem nádoby 175 litrů, vodní objem max 4800 litrů (80°C), max. statická výška 40m , příkon 800 W, 230 V</t>
  </si>
  <si>
    <t>-1640089840</t>
  </si>
  <si>
    <t>125</t>
  </si>
  <si>
    <t>732332102R</t>
  </si>
  <si>
    <t>uvedení do provozu, seřízení: expanzní a odplyňovací automat</t>
  </si>
  <si>
    <t>-924232811</t>
  </si>
  <si>
    <t>126</t>
  </si>
  <si>
    <t>732420811</t>
  </si>
  <si>
    <t>Demontáž čerpadla oběhového spirálního DN 25</t>
  </si>
  <si>
    <t>652666998</t>
  </si>
  <si>
    <t>127</t>
  </si>
  <si>
    <t>732420812</t>
  </si>
  <si>
    <t>Demontáž čerpadla oběhového spirálního DN 40</t>
  </si>
  <si>
    <t>-1930685916</t>
  </si>
  <si>
    <t>732420814</t>
  </si>
  <si>
    <t>Demontáž čerpadla oběhového spirálního DN 65</t>
  </si>
  <si>
    <t>-1318247000</t>
  </si>
  <si>
    <t>129</t>
  </si>
  <si>
    <t>732421212R</t>
  </si>
  <si>
    <t>Čerpadlo teplovodní mokroběžné závitové cirkulační G6/4", PN10, výtlak do 3,0 m průtok 2,0 m3/h cirkulační, nerez, příkon 34 W</t>
  </si>
  <si>
    <t>1592645531</t>
  </si>
  <si>
    <t>130</t>
  </si>
  <si>
    <t>732421411R</t>
  </si>
  <si>
    <t>Čerpadlo teplovodní mokroběžné závitové oběhové, G6/4", PN10, výtlak do 3.5 m, průtok 3,0 m3/h pro ohřev TV, příkon 85 W</t>
  </si>
  <si>
    <t>-640830831</t>
  </si>
  <si>
    <t>131</t>
  </si>
  <si>
    <t>732421412R</t>
  </si>
  <si>
    <t>Čerpadlo teplovodní mokroběžné závitové oběhové, G1", PN10, výtlak do 4.0 m, průtok 1,7 m3/h pro vytápění, příkon 36 W</t>
  </si>
  <si>
    <t>2017347965</t>
  </si>
  <si>
    <t>132</t>
  </si>
  <si>
    <t>732421413R</t>
  </si>
  <si>
    <t>Čerpadlo teplovodní mokroběžné závitové oběhové G6/4", PN10, výtlak do 4.0 m, průtok 2,1 m3/h pro vytápění, příkon 50 W</t>
  </si>
  <si>
    <t>2105257783</t>
  </si>
  <si>
    <t>133</t>
  </si>
  <si>
    <t>732421419R</t>
  </si>
  <si>
    <t>Čerpadlo teplovodní mokroběžné závitové oběhové DN40, PN10, výtlak do 5.0 m, průtok 5,7 m3/h pro vytápění, příkon 116 W</t>
  </si>
  <si>
    <t>1887889492</t>
  </si>
  <si>
    <t>134</t>
  </si>
  <si>
    <t>732422214R</t>
  </si>
  <si>
    <t>Čerpadlo teplovodní mokroběžné přírubové oběhové DN 40, PN10, výtlak do 5.5 m, průtok 9,3 m3/h pro vytápění, příkon 267 W</t>
  </si>
  <si>
    <t>998935323</t>
  </si>
  <si>
    <t>135</t>
  </si>
  <si>
    <t>732890801</t>
  </si>
  <si>
    <t>Přesun demontovaných strojoven vodorovně 100 m v objektech výšky do 6 m</t>
  </si>
  <si>
    <t>-1394384075</t>
  </si>
  <si>
    <t>136</t>
  </si>
  <si>
    <t>998732101</t>
  </si>
  <si>
    <t>Přesun hmot tonážní pro strojovny v objektech v do 6 m</t>
  </si>
  <si>
    <t>-571801635</t>
  </si>
  <si>
    <t>137</t>
  </si>
  <si>
    <t>998732181</t>
  </si>
  <si>
    <t>Příplatek k přesunu hmot tonážní 732 prováděný bez použití mechanizace</t>
  </si>
  <si>
    <t>-2123849140</t>
  </si>
  <si>
    <t>138</t>
  </si>
  <si>
    <t>998732193</t>
  </si>
  <si>
    <t>Příplatek k přesunu hmot tonážní 732 za zvětšený přesun do 500 m</t>
  </si>
  <si>
    <t>-668564461</t>
  </si>
  <si>
    <t>733</t>
  </si>
  <si>
    <t>Ústřední vytápění - rozvodné potrubí</t>
  </si>
  <si>
    <t>139</t>
  </si>
  <si>
    <t>733110803</t>
  </si>
  <si>
    <t>Demontáž potrubí ocelového závitového do DN 15</t>
  </si>
  <si>
    <t>1051913149</t>
  </si>
  <si>
    <t>140</t>
  </si>
  <si>
    <t>733110806</t>
  </si>
  <si>
    <t>Demontáž potrubí ocelového závitového do DN 32</t>
  </si>
  <si>
    <t>1616090867</t>
  </si>
  <si>
    <t>141</t>
  </si>
  <si>
    <t>733110808</t>
  </si>
  <si>
    <t>Demontáž potrubí ocelového závitového do DN 50</t>
  </si>
  <si>
    <t>572036911</t>
  </si>
  <si>
    <t>142</t>
  </si>
  <si>
    <t>733111113</t>
  </si>
  <si>
    <t>Potrubí ocelové závitové bezešvé běžné v kotelnách nebo strojovnách DN 15</t>
  </si>
  <si>
    <t>1848348782</t>
  </si>
  <si>
    <t>143</t>
  </si>
  <si>
    <t>733111114</t>
  </si>
  <si>
    <t>Potrubí ocelové závitové bezešvé běžné v kotelnách nebo strojovnách DN 20</t>
  </si>
  <si>
    <t>-2132331198</t>
  </si>
  <si>
    <t>144</t>
  </si>
  <si>
    <t>733111115</t>
  </si>
  <si>
    <t>Potrubí ocelové závitové bezešvé běžné v kotelnách nebo strojovnách DN 25</t>
  </si>
  <si>
    <t>-1025869740</t>
  </si>
  <si>
    <t>145</t>
  </si>
  <si>
    <t>733111116</t>
  </si>
  <si>
    <t>Potrubí ocelové závitové bezešvé běžné v kotelnách nebo strojovnách DN 32</t>
  </si>
  <si>
    <t>-580806413</t>
  </si>
  <si>
    <t>146</t>
  </si>
  <si>
    <t>733111117</t>
  </si>
  <si>
    <t>Potrubí ocelové závitové bezešvé běžné v kotelnách nebo strojovnách DN 40</t>
  </si>
  <si>
    <t>-1849151260</t>
  </si>
  <si>
    <t>147</t>
  </si>
  <si>
    <t>733111118</t>
  </si>
  <si>
    <t>Potrubí ocelové závitové bezešvé běžné v kotelnách nebo strojovnách DN 50</t>
  </si>
  <si>
    <t>-846611599</t>
  </si>
  <si>
    <t>148</t>
  </si>
  <si>
    <t>733113114</t>
  </si>
  <si>
    <t>Příplatek k porubí z trubek ocelových závitových za zhotovení závitové ocelové přípojky DN 20</t>
  </si>
  <si>
    <t>-1085289736</t>
  </si>
  <si>
    <t>149</t>
  </si>
  <si>
    <t>733113115</t>
  </si>
  <si>
    <t>Příplatek k porubí z trubek ocelových závitových za zhotovení závitové ocelové přípojky DN 25</t>
  </si>
  <si>
    <t>-25813774</t>
  </si>
  <si>
    <t>150</t>
  </si>
  <si>
    <t>733113116</t>
  </si>
  <si>
    <t>Příplatek k porubí z trubek ocelových závitových za zhotovení závitové ocelové přípojky DN 32</t>
  </si>
  <si>
    <t>-987482306</t>
  </si>
  <si>
    <t>151</t>
  </si>
  <si>
    <t>733113117</t>
  </si>
  <si>
    <t>Příplatek k porubí z trubek ocelových závitových za zhotovení závitové ocelové přípojky DN 40</t>
  </si>
  <si>
    <t>2132680579</t>
  </si>
  <si>
    <t>152</t>
  </si>
  <si>
    <t>733113118</t>
  </si>
  <si>
    <t>Příplatek k porubí z trubek ocelových závitových za zhotovení závitové ocelové přípojky DN 50</t>
  </si>
  <si>
    <t>-1975797020</t>
  </si>
  <si>
    <t>153</t>
  </si>
  <si>
    <t>733120826</t>
  </si>
  <si>
    <t>Demontáž potrubí ocelového hladkého do D 89</t>
  </si>
  <si>
    <t>-779457106</t>
  </si>
  <si>
    <t>154</t>
  </si>
  <si>
    <t>733120832</t>
  </si>
  <si>
    <t>Demontáž potrubí ocelového hladkého do D 133</t>
  </si>
  <si>
    <t>448914086</t>
  </si>
  <si>
    <t>155</t>
  </si>
  <si>
    <t>733121222</t>
  </si>
  <si>
    <t>Potrubí ocelové hladké bezešvé v kotelnách nebo strojovnách D 76.1x2.9 mm</t>
  </si>
  <si>
    <t>-1451132745</t>
  </si>
  <si>
    <t>156</t>
  </si>
  <si>
    <t>733121229</t>
  </si>
  <si>
    <t>Potrubí ocelové hladké bezešvé v kotelnách nebo strojovnách D 114.3x3.6 mm</t>
  </si>
  <si>
    <t>1493393327</t>
  </si>
  <si>
    <t>157</t>
  </si>
  <si>
    <t>733123122</t>
  </si>
  <si>
    <t>Příplatek k potrubí ocelovému hladkému za zhotovení přípojky z trubek ocelových hladkých D 76.1x2.9</t>
  </si>
  <si>
    <t>-705920842</t>
  </si>
  <si>
    <t>158</t>
  </si>
  <si>
    <t>733123128</t>
  </si>
  <si>
    <t>Příplatek k potrubí ocelovému hladkému za zhotovení přípojky z trubek ocelových hladkých D 114.3x3.6 mm</t>
  </si>
  <si>
    <t>-2045408328</t>
  </si>
  <si>
    <t>159</t>
  </si>
  <si>
    <t>733124115R</t>
  </si>
  <si>
    <t>Příplatek k potrubí ocelovému hladkému za zhotovení přechodů z trubek hladkých kováním DN 40/32</t>
  </si>
  <si>
    <t>1612531422</t>
  </si>
  <si>
    <t>160</t>
  </si>
  <si>
    <t>733124117R</t>
  </si>
  <si>
    <t>Příplatek k potrubí ocelovému hladkému za zhotovení přechodů z trubek hladkých kováním DN 50/40</t>
  </si>
  <si>
    <t>25059496</t>
  </si>
  <si>
    <t>161</t>
  </si>
  <si>
    <t>733124119R</t>
  </si>
  <si>
    <t>Příplatek k potrubí ocelovému hladkému za zhotovení přechodů z trubek hladkých kováním DN 65/50</t>
  </si>
  <si>
    <t>319850266</t>
  </si>
  <si>
    <t>162</t>
  </si>
  <si>
    <t>733124124</t>
  </si>
  <si>
    <t>Příplatek k potrubí ocelovému hladkému za zhotovení přechodů z trubek hladkých kováním DN 100/65</t>
  </si>
  <si>
    <t>1656761228</t>
  </si>
  <si>
    <t>163</t>
  </si>
  <si>
    <t>733190107</t>
  </si>
  <si>
    <t>Zkouška těsnosti potrubí ocelové závitové do DN 40</t>
  </si>
  <si>
    <t>-414526897</t>
  </si>
  <si>
    <t>164</t>
  </si>
  <si>
    <t>733190108</t>
  </si>
  <si>
    <t>Zkouška těsnosti potrubí ocelové závitové do DN 50</t>
  </si>
  <si>
    <t>2123267514</t>
  </si>
  <si>
    <t>165</t>
  </si>
  <si>
    <t>733190225</t>
  </si>
  <si>
    <t>Zkouška těsnosti potrubí ocelové hladké přes D 60,3x2,9 do D 89x5,0</t>
  </si>
  <si>
    <t>2045221192</t>
  </si>
  <si>
    <t>166</t>
  </si>
  <si>
    <t>733190232</t>
  </si>
  <si>
    <t>Zkouška těsnosti potrubí ocelové hladké přes D 89x5,0 do D 133x5,0</t>
  </si>
  <si>
    <t>131260474</t>
  </si>
  <si>
    <t>167</t>
  </si>
  <si>
    <t>733194820</t>
  </si>
  <si>
    <t>Rozřezání konzoly, podpěry nebo výložníku pro potrubí z U profilu do U 10</t>
  </si>
  <si>
    <t>1733949583</t>
  </si>
  <si>
    <t>168</t>
  </si>
  <si>
    <t>733890801</t>
  </si>
  <si>
    <t>Přemístění potrubí demontovaného vodorovně do 100 m v objektech výšky do 6 m</t>
  </si>
  <si>
    <t>-334530423</t>
  </si>
  <si>
    <t>169</t>
  </si>
  <si>
    <t>998733101</t>
  </si>
  <si>
    <t>Přesun hmot tonážní pro rozvody potrubí v objektech v do 6 m</t>
  </si>
  <si>
    <t>148503965</t>
  </si>
  <si>
    <t>170</t>
  </si>
  <si>
    <t>998733181</t>
  </si>
  <si>
    <t>Příplatek k přesunu hmot tonážní 733 prováděný bez použití mechanizace</t>
  </si>
  <si>
    <t>303172659</t>
  </si>
  <si>
    <t>171</t>
  </si>
  <si>
    <t>998733193</t>
  </si>
  <si>
    <t>Příplatek k přesunu hmot tonážní 733 za zvětšený přesun do 500 m</t>
  </si>
  <si>
    <t>-381856742</t>
  </si>
  <si>
    <t>734</t>
  </si>
  <si>
    <t>Ústřední vytápění - armatury</t>
  </si>
  <si>
    <t>172</t>
  </si>
  <si>
    <t>734100811</t>
  </si>
  <si>
    <t>Demontáž armatury přírubové se dvěma přírubami do DN 50</t>
  </si>
  <si>
    <t>-1052253664</t>
  </si>
  <si>
    <t>173</t>
  </si>
  <si>
    <t>734109215</t>
  </si>
  <si>
    <t>Montáž armatury přírubové se dvěma přírubami PN 16 DN 65</t>
  </si>
  <si>
    <t>1137165752</t>
  </si>
  <si>
    <t>174</t>
  </si>
  <si>
    <t>422811025R</t>
  </si>
  <si>
    <t>673775183</t>
  </si>
  <si>
    <t>175</t>
  </si>
  <si>
    <t>734163427R</t>
  </si>
  <si>
    <t>Filtr DN 65 PN 6 přírubový litinový</t>
  </si>
  <si>
    <t>407220398</t>
  </si>
  <si>
    <t>176</t>
  </si>
  <si>
    <t>734173216</t>
  </si>
  <si>
    <t>Spoj přírubový PN 6/I do 200°C DN 65</t>
  </si>
  <si>
    <t>1024540980</t>
  </si>
  <si>
    <t>177</t>
  </si>
  <si>
    <t>734190818</t>
  </si>
  <si>
    <t>Rozpojení přírubového spoje do DN 100</t>
  </si>
  <si>
    <t>-1254656211</t>
  </si>
  <si>
    <t>178</t>
  </si>
  <si>
    <t>734192316R</t>
  </si>
  <si>
    <t>Klapka přírubová zpětná DN 65 PN 16 do 100°C samočinná</t>
  </si>
  <si>
    <t>-2132713082</t>
  </si>
  <si>
    <t>179</t>
  </si>
  <si>
    <t>734193115</t>
  </si>
  <si>
    <t>Klapka mezipřírubová uzavírací DN 65 PN 16 do 120°C disk tvárná litina</t>
  </si>
  <si>
    <t>-821105062</t>
  </si>
  <si>
    <t>180</t>
  </si>
  <si>
    <t>734193117</t>
  </si>
  <si>
    <t>Klapka mezipřírubová uzavírací DN 100 PN 16 do 120°C disk tvárná litina</t>
  </si>
  <si>
    <t>-1951927796</t>
  </si>
  <si>
    <t>181</t>
  </si>
  <si>
    <t>734200811</t>
  </si>
  <si>
    <t>Demontáž armatury závitové s jedním závitem do G 1/2</t>
  </si>
  <si>
    <t>-1926586153</t>
  </si>
  <si>
    <t>182</t>
  </si>
  <si>
    <t>734200812</t>
  </si>
  <si>
    <t>Demontáž armatury závitové s jedním závitem do G 1</t>
  </si>
  <si>
    <t>461589791</t>
  </si>
  <si>
    <t>183</t>
  </si>
  <si>
    <t>734200821</t>
  </si>
  <si>
    <t>Demontáž armatury závitové se dvěma závity do G 1/2</t>
  </si>
  <si>
    <t>-467789977</t>
  </si>
  <si>
    <t>184</t>
  </si>
  <si>
    <t>734200822</t>
  </si>
  <si>
    <t>Demontáž armatury závitové se dvěma závity do G 1</t>
  </si>
  <si>
    <t>-671198619</t>
  </si>
  <si>
    <t>185</t>
  </si>
  <si>
    <t>734200823</t>
  </si>
  <si>
    <t>Demontáž armatury závitové se dvěma závity do G 6/4</t>
  </si>
  <si>
    <t>370662851</t>
  </si>
  <si>
    <t>186</t>
  </si>
  <si>
    <t>734200824</t>
  </si>
  <si>
    <t>Demontáž armatury závitové se dvěma závity do G 2</t>
  </si>
  <si>
    <t>237783382</t>
  </si>
  <si>
    <t>187</t>
  </si>
  <si>
    <t>734200825R</t>
  </si>
  <si>
    <t>Demontáž armatury závitové se dvěma závity do G 21/2</t>
  </si>
  <si>
    <t>-255542898</t>
  </si>
  <si>
    <t>188</t>
  </si>
  <si>
    <t>734209115</t>
  </si>
  <si>
    <t>Montáž armatury závitové s dvěma závity G 1</t>
  </si>
  <si>
    <t>-328984070</t>
  </si>
  <si>
    <t>189</t>
  </si>
  <si>
    <t>551280010R</t>
  </si>
  <si>
    <t>vyvažovací ventil závitový Stad 1"</t>
  </si>
  <si>
    <t>1313306223</t>
  </si>
  <si>
    <t>190</t>
  </si>
  <si>
    <t>734209116</t>
  </si>
  <si>
    <t>Montáž armatury závitové s dvěma závity G 5/4</t>
  </si>
  <si>
    <t>1018408471</t>
  </si>
  <si>
    <t>191</t>
  </si>
  <si>
    <t>551280020R</t>
  </si>
  <si>
    <t>vyvažovací ventil závitový Stad 5/4"</t>
  </si>
  <si>
    <t>-958176699</t>
  </si>
  <si>
    <t>192</t>
  </si>
  <si>
    <t>734209117</t>
  </si>
  <si>
    <t>Montáž armatury závitové s dvěma závity G 6/4</t>
  </si>
  <si>
    <t>-606793440</t>
  </si>
  <si>
    <t>193</t>
  </si>
  <si>
    <t>551280030R</t>
  </si>
  <si>
    <t>vyvažovací ventil závitový Stad 6/4"</t>
  </si>
  <si>
    <t>1905829686</t>
  </si>
  <si>
    <t>194</t>
  </si>
  <si>
    <t>734209118</t>
  </si>
  <si>
    <t>Montáž armatury závitové s dvěma závity G 2</t>
  </si>
  <si>
    <t>637167573</t>
  </si>
  <si>
    <t>195</t>
  </si>
  <si>
    <t>551280040R</t>
  </si>
  <si>
    <t>vyvažovací závitový ventil Stad 2"</t>
  </si>
  <si>
    <t>2084656494</t>
  </si>
  <si>
    <t>196</t>
  </si>
  <si>
    <t>734209125</t>
  </si>
  <si>
    <t>Montáž armatury závitové s třemi závity G 1</t>
  </si>
  <si>
    <t>208929005</t>
  </si>
  <si>
    <t>197</t>
  </si>
  <si>
    <t>551288120R</t>
  </si>
  <si>
    <t>třícestný závitový směšovací ventil G1", kvs 6.3</t>
  </si>
  <si>
    <t>1123305234</t>
  </si>
  <si>
    <t>198</t>
  </si>
  <si>
    <t>551288121R</t>
  </si>
  <si>
    <t>třícestný závitový směšovací ventil G1", kvs 10</t>
  </si>
  <si>
    <t>241468615</t>
  </si>
  <si>
    <t>199</t>
  </si>
  <si>
    <t>734209127</t>
  </si>
  <si>
    <t>Montáž armatury závitové s třemi závity G 6/4</t>
  </si>
  <si>
    <t>-1954213510</t>
  </si>
  <si>
    <t>200</t>
  </si>
  <si>
    <t>551288160R</t>
  </si>
  <si>
    <t>třícestný závitový směšovací ventil G6/4", kvs 25</t>
  </si>
  <si>
    <t>646407336</t>
  </si>
  <si>
    <t>201</t>
  </si>
  <si>
    <t>734209128</t>
  </si>
  <si>
    <t>Montáž armatury závitové s třemi závity G 2</t>
  </si>
  <si>
    <t>717580848</t>
  </si>
  <si>
    <t>202</t>
  </si>
  <si>
    <t>551288180R</t>
  </si>
  <si>
    <t>třícestný závitový směšovací ventil G2", kvs 40</t>
  </si>
  <si>
    <t>1973811588</t>
  </si>
  <si>
    <t>203</t>
  </si>
  <si>
    <t>734209129R</t>
  </si>
  <si>
    <t>Montáž servopohonů pro třícestné směšovací ventily</t>
  </si>
  <si>
    <t>1977578804</t>
  </si>
  <si>
    <t>204</t>
  </si>
  <si>
    <t>551288460R</t>
  </si>
  <si>
    <t>servopohon 230 V AC, doba doběhu 90°C - 30 sekund, kroutící moment 6 Nm, řídící signál 3-bodový</t>
  </si>
  <si>
    <t>1565188032</t>
  </si>
  <si>
    <t>205</t>
  </si>
  <si>
    <t>734211120</t>
  </si>
  <si>
    <t>Ventil závitový odvzdušňovací G 1/2 PN 14 do 120°C automatický</t>
  </si>
  <si>
    <t>-1999174949</t>
  </si>
  <si>
    <t>206</t>
  </si>
  <si>
    <t>734242414</t>
  </si>
  <si>
    <t>Ventil závitový zpětný přímý G 1 PN 16 do 110°C</t>
  </si>
  <si>
    <t>183038805</t>
  </si>
  <si>
    <t>207</t>
  </si>
  <si>
    <t>734242415</t>
  </si>
  <si>
    <t>Ventil závitový zpětný přímý G 5/4 PN 16 do 110°C</t>
  </si>
  <si>
    <t>1923951135</t>
  </si>
  <si>
    <t>208</t>
  </si>
  <si>
    <t>734242416</t>
  </si>
  <si>
    <t>Ventil závitový zpětný přímý G 6/4 PN 16 do 110°C</t>
  </si>
  <si>
    <t>-1980680898</t>
  </si>
  <si>
    <t>209</t>
  </si>
  <si>
    <t>734242417</t>
  </si>
  <si>
    <t>Ventil závitový zpětný přímý G 2 PN 16 do 110°C</t>
  </si>
  <si>
    <t>-1854216148</t>
  </si>
  <si>
    <t>210</t>
  </si>
  <si>
    <t>734251214R</t>
  </si>
  <si>
    <t>Ventil závitový pojistný rohový Duco pro vytápění G 5/4" x 6/4" otevírací tlak 400 kPa</t>
  </si>
  <si>
    <t>-1816486319</t>
  </si>
  <si>
    <t>211</t>
  </si>
  <si>
    <t>734261234</t>
  </si>
  <si>
    <t>Šroubení topenářské přímé G 3/4 PN 16 do 120°C</t>
  </si>
  <si>
    <t>1454791402</t>
  </si>
  <si>
    <t>212</t>
  </si>
  <si>
    <t>734261235</t>
  </si>
  <si>
    <t>Šroubení topenářské přímé G 1 PN 16 do 120°C</t>
  </si>
  <si>
    <t>-2143718745</t>
  </si>
  <si>
    <t>213</t>
  </si>
  <si>
    <t>734261236</t>
  </si>
  <si>
    <t>Šroubení topenářské přímé G 5/4 PN 16 do 120°C</t>
  </si>
  <si>
    <t>-378232873</t>
  </si>
  <si>
    <t>214</t>
  </si>
  <si>
    <t>734261237</t>
  </si>
  <si>
    <t>Šroubení topenářské přímé G 6/4 PN 16 do 120°C</t>
  </si>
  <si>
    <t>-833460542</t>
  </si>
  <si>
    <t>215</t>
  </si>
  <si>
    <t>734261238</t>
  </si>
  <si>
    <t>Šroubení topenářské přímé G 2 PN 16 do 120°C</t>
  </si>
  <si>
    <t>1150199944</t>
  </si>
  <si>
    <t>216</t>
  </si>
  <si>
    <t>734290812</t>
  </si>
  <si>
    <t>Demontáž armatury směšovací přivařovací trojcestné DN 25 s přímým průtokem</t>
  </si>
  <si>
    <t>-1475199171</t>
  </si>
  <si>
    <t>217</t>
  </si>
  <si>
    <t>734290813</t>
  </si>
  <si>
    <t>Demontáž armatury směšovací přivařovací trojcestné DN 32 s přímým průtokem</t>
  </si>
  <si>
    <t>-2099593163</t>
  </si>
  <si>
    <t>218</t>
  </si>
  <si>
    <t>734290814</t>
  </si>
  <si>
    <t>Demontáž armatury směšovací přivařovací trojcestné DN 40 s přímým průtokem</t>
  </si>
  <si>
    <t>1846056022</t>
  </si>
  <si>
    <t>219</t>
  </si>
  <si>
    <t>734290815</t>
  </si>
  <si>
    <t>Demontáž armatury směšovací přivařovací trojcestné DN 50 s přímým průtokem</t>
  </si>
  <si>
    <t>1071350688</t>
  </si>
  <si>
    <t>220</t>
  </si>
  <si>
    <t>734291123</t>
  </si>
  <si>
    <t>Kohout plnící a vypouštěcí G 1/2 PN 10 do 110°C závitový</t>
  </si>
  <si>
    <t>2135247545</t>
  </si>
  <si>
    <t>221</t>
  </si>
  <si>
    <t>734291124</t>
  </si>
  <si>
    <t>Kohout plnící a vypouštěcí G 3/4 PN 10 do 110°C závitový</t>
  </si>
  <si>
    <t>-800810545</t>
  </si>
  <si>
    <t>222</t>
  </si>
  <si>
    <t>734291245</t>
  </si>
  <si>
    <t>Filtr závitový přímý G 1 1/4 PN 16 do 130°C s vnitřními závity</t>
  </si>
  <si>
    <t>-1787071529</t>
  </si>
  <si>
    <t>223</t>
  </si>
  <si>
    <t>734291246</t>
  </si>
  <si>
    <t>Filtr závitový přímý G 1 1/2 PN 16 do 130°C s vnitřními závity</t>
  </si>
  <si>
    <t>834751968</t>
  </si>
  <si>
    <t>224</t>
  </si>
  <si>
    <t>734291247</t>
  </si>
  <si>
    <t>Filtr závitový přímý G 2 PN 16 do 130°C s vnitřními závity</t>
  </si>
  <si>
    <t>1821856293</t>
  </si>
  <si>
    <t>225</t>
  </si>
  <si>
    <t>734292714</t>
  </si>
  <si>
    <t>-211586193</t>
  </si>
  <si>
    <t>226</t>
  </si>
  <si>
    <t>734292715</t>
  </si>
  <si>
    <t>70759173</t>
  </si>
  <si>
    <t>227</t>
  </si>
  <si>
    <t>734292716</t>
  </si>
  <si>
    <t>Kohout kulový přímý G 1 1/4 PN 42 do 185°C vnitřní závit</t>
  </si>
  <si>
    <t>1094173467</t>
  </si>
  <si>
    <t>228</t>
  </si>
  <si>
    <t>734292717</t>
  </si>
  <si>
    <t>Kohout kulový přímý G 1 1/2 PN 42 do 185°C vnitřní závit</t>
  </si>
  <si>
    <t>-982407235</t>
  </si>
  <si>
    <t>229</t>
  </si>
  <si>
    <t>734292718</t>
  </si>
  <si>
    <t>Kohout kulový přímý G 2 PN 42 do 185°C vnitřní závit</t>
  </si>
  <si>
    <t>-1695688370</t>
  </si>
  <si>
    <t>230</t>
  </si>
  <si>
    <t>734410811</t>
  </si>
  <si>
    <t>Demontáž teploměru přímého nebo rohového s ochranným pouzdrem</t>
  </si>
  <si>
    <t>553570485</t>
  </si>
  <si>
    <t>231</t>
  </si>
  <si>
    <t>734411123</t>
  </si>
  <si>
    <t>Teploměr technický s pevným stonkem a jímkou zadní připojení průměr 100 mm délky 50 mm</t>
  </si>
  <si>
    <t>1819465433</t>
  </si>
  <si>
    <t>232</t>
  </si>
  <si>
    <t>734411124</t>
  </si>
  <si>
    <t>Teploměr technický s pevným stonkem a jímkou zadní připojení průměr 100 mm délky 75 mm</t>
  </si>
  <si>
    <t>330387811</t>
  </si>
  <si>
    <t>233</t>
  </si>
  <si>
    <t>734420811</t>
  </si>
  <si>
    <t>Demontáž tlakoměru se spodním připojením</t>
  </si>
  <si>
    <t>783160616</t>
  </si>
  <si>
    <t>234</t>
  </si>
  <si>
    <t>734421150R</t>
  </si>
  <si>
    <t>1260525933</t>
  </si>
  <si>
    <t>235</t>
  </si>
  <si>
    <t>422335801</t>
  </si>
  <si>
    <t>-1404572255</t>
  </si>
  <si>
    <t>236</t>
  </si>
  <si>
    <t>1657330238</t>
  </si>
  <si>
    <t>237</t>
  </si>
  <si>
    <t>-2031666332</t>
  </si>
  <si>
    <t>238</t>
  </si>
  <si>
    <t>388411491R</t>
  </si>
  <si>
    <t>tlakoměr typ 3313 D 160 se spodním přípojem rozsah 0-600 kPa</t>
  </si>
  <si>
    <t>1198911259</t>
  </si>
  <si>
    <t>239</t>
  </si>
  <si>
    <t>734494213</t>
  </si>
  <si>
    <t>Návarek s trubkovým závitem G 1/2</t>
  </si>
  <si>
    <t>778302444</t>
  </si>
  <si>
    <t>240</t>
  </si>
  <si>
    <t>734890801</t>
  </si>
  <si>
    <t>Přemístění demontovaných armatur vodorovně do 100 m v objektech výšky do 6 m</t>
  </si>
  <si>
    <t>2038826792</t>
  </si>
  <si>
    <t>241</t>
  </si>
  <si>
    <t>998734101</t>
  </si>
  <si>
    <t>Přesun hmot tonážní pro armatury v objektech v do 6 m</t>
  </si>
  <si>
    <t>-403295990</t>
  </si>
  <si>
    <t>242</t>
  </si>
  <si>
    <t>998734181</t>
  </si>
  <si>
    <t>Příplatek k přesunu hmot tonážní 734 prováděný bez použití mechanizace</t>
  </si>
  <si>
    <t>-113362807</t>
  </si>
  <si>
    <t>243</t>
  </si>
  <si>
    <t>998734193</t>
  </si>
  <si>
    <t>Příplatek k přesunu hmot tonážní 734 za zvětšený přesun do 500 m</t>
  </si>
  <si>
    <t>-1657899963</t>
  </si>
  <si>
    <t>781</t>
  </si>
  <si>
    <t>Dokončovací práce - obklady</t>
  </si>
  <si>
    <t>244</t>
  </si>
  <si>
    <t>781474115</t>
  </si>
  <si>
    <t>Montáž obkladů vnitřních keramických hladkých do 25 ks/m2 lepených flexibilním lepidlem</t>
  </si>
  <si>
    <t>790612568</t>
  </si>
  <si>
    <t>245</t>
  </si>
  <si>
    <t>597611350</t>
  </si>
  <si>
    <t>2139114429</t>
  </si>
  <si>
    <t>246</t>
  </si>
  <si>
    <t>781479191</t>
  </si>
  <si>
    <t>Příplatek k montáži obkladů vnitřních keramických hladkých za plochu do 10 m2</t>
  </si>
  <si>
    <t>-1566179797</t>
  </si>
  <si>
    <t>247</t>
  </si>
  <si>
    <t>998781201</t>
  </si>
  <si>
    <t>Přesun hmot procentní pro obklady keramické v objektech v do 6 m</t>
  </si>
  <si>
    <t>%</t>
  </si>
  <si>
    <t>-1459591232</t>
  </si>
  <si>
    <t>248</t>
  </si>
  <si>
    <t>783425411R</t>
  </si>
  <si>
    <t>Nátěry potrubí do DN50 - základní pod izolaci</t>
  </si>
  <si>
    <t>-782295418</t>
  </si>
  <si>
    <t>249</t>
  </si>
  <si>
    <t>783425412R</t>
  </si>
  <si>
    <t>Nátěry potrubí od DN100 do DN125 - základní pod izolaci</t>
  </si>
  <si>
    <t>989420046</t>
  </si>
  <si>
    <t>784</t>
  </si>
  <si>
    <t>Dokončovací práce - malby a tapety</t>
  </si>
  <si>
    <t>250</t>
  </si>
  <si>
    <t>784181101</t>
  </si>
  <si>
    <t>Základní akrylátová jednonásobná penetrace podkladu v místnostech výšky do 3,80m</t>
  </si>
  <si>
    <t>1068075505</t>
  </si>
  <si>
    <t>251</t>
  </si>
  <si>
    <t>784404801</t>
  </si>
  <si>
    <t>Odstranění maleb chemickými prostředky s oškrabáním v místnostech v do 3,8 m</t>
  </si>
  <si>
    <t>-146738813</t>
  </si>
  <si>
    <t>252</t>
  </si>
  <si>
    <t>784421101</t>
  </si>
  <si>
    <t>Dvojnásobné bílé malby ze směsí za mokra výborně otěruvzdorných v místnostech výšky do 3,80 m</t>
  </si>
  <si>
    <t>779935461</t>
  </si>
  <si>
    <t>N00</t>
  </si>
  <si>
    <t>Nepojmenované práce</t>
  </si>
  <si>
    <t>N01</t>
  </si>
  <si>
    <t>Nepojmenovaný díl</t>
  </si>
  <si>
    <t>253</t>
  </si>
  <si>
    <t>N01100101R</t>
  </si>
  <si>
    <t>Demontáž tří kusů stávajících komínových průduchů 2xDN200, 1xDN150, umístěných ve stávajícím zděném průduchu</t>
  </si>
  <si>
    <t>-1762372594</t>
  </si>
  <si>
    <t>254</t>
  </si>
  <si>
    <t>N01100102R</t>
  </si>
  <si>
    <t xml:space="preserve">Montáž odvodu spalin 2 x DN200 </t>
  </si>
  <si>
    <t>399976615</t>
  </si>
  <si>
    <t>255</t>
  </si>
  <si>
    <t>N01100103R</t>
  </si>
  <si>
    <t>Komínové průduchy, jednovrstvý nerezový systém Schiedel Prima DN200, výška 30 m</t>
  </si>
  <si>
    <t>1317493798</t>
  </si>
  <si>
    <t>N01100104R</t>
  </si>
  <si>
    <t>Kouřovody, jednovrstvý nerezový systém Schiedel Prima DN200</t>
  </si>
  <si>
    <t>-617243452</t>
  </si>
  <si>
    <t>257</t>
  </si>
  <si>
    <t>N01100105R</t>
  </si>
  <si>
    <t>Provětrávaný zákryt komínové hlavy</t>
  </si>
  <si>
    <t>524574065</t>
  </si>
  <si>
    <t>258</t>
  </si>
  <si>
    <t>N01100106R</t>
  </si>
  <si>
    <t>Revize odvodu spalin</t>
  </si>
  <si>
    <t>-1816463357</t>
  </si>
  <si>
    <t>259</t>
  </si>
  <si>
    <t>N01100110R</t>
  </si>
  <si>
    <t>Větrací vzduchotechnická mřížka do vzt. potrubí 560x400 mm</t>
  </si>
  <si>
    <t>-1559683610</t>
  </si>
  <si>
    <t>N02</t>
  </si>
  <si>
    <t xml:space="preserve">  Prostupy požárně dělícimi konstrukcemi</t>
  </si>
  <si>
    <t>260</t>
  </si>
  <si>
    <t>N01100501R</t>
  </si>
  <si>
    <t>Montáž prostupů požárně dělícími konstrukcemi, celová potrubí: 2xDN32, 2xDN40, 2xDN50, 3xDN65, plastová potrub PPR: 1xDN32 (TV), 1xDN25 (C)</t>
  </si>
  <si>
    <t>-820463031</t>
  </si>
  <si>
    <t>261</t>
  </si>
  <si>
    <t xml:space="preserve">Vypuštění větví ÚT, TV, SV a C </t>
  </si>
  <si>
    <t>-1647441517</t>
  </si>
  <si>
    <t>262</t>
  </si>
  <si>
    <t>Proplach větví  ÚT</t>
  </si>
  <si>
    <t>1718185741</t>
  </si>
  <si>
    <t>263</t>
  </si>
  <si>
    <t>Napuštění a odvzdušnění větví ÚT a TV,SV a C</t>
  </si>
  <si>
    <t>1035705745</t>
  </si>
  <si>
    <t>264</t>
  </si>
  <si>
    <t>Napuštění a odvzdušnění systému ÚT - upravenou vodou</t>
  </si>
  <si>
    <t>1951358430</t>
  </si>
  <si>
    <t>265</t>
  </si>
  <si>
    <t>Uvedení kotle do provozu</t>
  </si>
  <si>
    <t>1274155796</t>
  </si>
  <si>
    <t>266</t>
  </si>
  <si>
    <t xml:space="preserve">Měření emisí kotle </t>
  </si>
  <si>
    <t>-514522401</t>
  </si>
  <si>
    <t>267</t>
  </si>
  <si>
    <t xml:space="preserve">Topná zkouška 72 hod vč. zaškolení obsluhy, nastavení oběhových čerpadel </t>
  </si>
  <si>
    <t>h</t>
  </si>
  <si>
    <t>-1639845813</t>
  </si>
  <si>
    <t>268</t>
  </si>
  <si>
    <t>O01100108R</t>
  </si>
  <si>
    <t xml:space="preserve">Nastavení vyvažovacích ventilů  </t>
  </si>
  <si>
    <t>1985323994</t>
  </si>
  <si>
    <t>269</t>
  </si>
  <si>
    <t>O01100109R</t>
  </si>
  <si>
    <t>Povinná výbava kotelny dle ČSN 070703 - hasicí přístroj 55B - 5kg, pěnotvorný roztok, detektor CO, lékarnička, bateriová svítilna</t>
  </si>
  <si>
    <t>-508631668</t>
  </si>
  <si>
    <t>270</t>
  </si>
  <si>
    <t>O01100110R</t>
  </si>
  <si>
    <t>2090841341</t>
  </si>
  <si>
    <t>272</t>
  </si>
  <si>
    <t>O01100111R</t>
  </si>
  <si>
    <t>Vyřezání konzol, závěsů, objímek, uložení.</t>
  </si>
  <si>
    <t>1839551757</t>
  </si>
  <si>
    <t>273</t>
  </si>
  <si>
    <t>O01100112R</t>
  </si>
  <si>
    <t>Pomocné stavební prace, včetně materiálů.</t>
  </si>
  <si>
    <t>-1248624980</t>
  </si>
  <si>
    <t>274</t>
  </si>
  <si>
    <t>O01100113R</t>
  </si>
  <si>
    <t>Montáž a dodávka závěsů, uložení, objímek pro potrubí.</t>
  </si>
  <si>
    <t>1219705416</t>
  </si>
  <si>
    <t>275</t>
  </si>
  <si>
    <t>O01100114R</t>
  </si>
  <si>
    <t xml:space="preserve">Nakládání, odvoz a likvidace, demontovaných hmot, včetně hmot izolačních + poplatek skládkovné. </t>
  </si>
  <si>
    <t>363240415</t>
  </si>
  <si>
    <t>271</t>
  </si>
  <si>
    <t>O01100120R</t>
  </si>
  <si>
    <t xml:space="preserve">Dokumentace skutečného provedení stavby </t>
  </si>
  <si>
    <t>-1305461932</t>
  </si>
  <si>
    <t>D.1.4.3 - Měření a regulace</t>
  </si>
  <si>
    <t>M -   Práce a dodávky M</t>
  </si>
  <si>
    <t xml:space="preserve">    36-M -   Montáž prov.,měř. a regul. zařízení</t>
  </si>
  <si>
    <t xml:space="preserve">  Práce a dodávky M</t>
  </si>
  <si>
    <t>36-M</t>
  </si>
  <si>
    <t xml:space="preserve">  Montáž prov.,měř. a regul. zařízení</t>
  </si>
  <si>
    <t>360100101</t>
  </si>
  <si>
    <t>Meření a regulace viz samostatný rozpočet - část D.1.4.3 Měření a regulace</t>
  </si>
  <si>
    <t>-467393027</t>
  </si>
  <si>
    <t>Zařízení staveniště (1,5%)</t>
  </si>
  <si>
    <t>Mimostav. Doprava (3 %)</t>
  </si>
  <si>
    <t>Provozní vlivy (2%)</t>
  </si>
  <si>
    <t>Provozní vlivy (2 %)</t>
  </si>
  <si>
    <t>Mimostav. Doprava (3%)</t>
  </si>
  <si>
    <t>Modernizace kotelny v objektu Křižíkova 552/2, Praha</t>
  </si>
  <si>
    <t>dlaždice keramické RAKO - (bílé) 150 x 150 x 0,8 cm I. j.</t>
  </si>
  <si>
    <t>Správa železniční dopravní cesty, státní organizace</t>
  </si>
  <si>
    <t>Celkové náklady za stavbu 1)</t>
  </si>
  <si>
    <t>žluté pole = doplň částku</t>
  </si>
  <si>
    <t>Příloha č. 4 Kupní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</si>
</sst>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thin">
        <color indexed="64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0" fillId="4" borderId="0" xfId="0" applyNumberFormat="1" applyFont="1" applyFill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  <protection locked="0"/>
    </xf>
    <xf numFmtId="49" fontId="30" fillId="0" borderId="23" xfId="0" applyNumberFormat="1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167" fontId="30" fillId="0" borderId="23" xfId="0" applyNumberFormat="1" applyFont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4" fontId="18" fillId="5" borderId="23" xfId="0" applyNumberFormat="1" applyFont="1" applyFill="1" applyBorder="1" applyAlignment="1" applyProtection="1">
      <alignment vertical="center"/>
      <protection locked="0"/>
    </xf>
    <xf numFmtId="4" fontId="30" fillId="5" borderId="23" xfId="0" applyNumberFormat="1" applyFont="1" applyFill="1" applyBorder="1" applyAlignment="1" applyProtection="1">
      <alignment vertical="center"/>
      <protection locked="0"/>
    </xf>
    <xf numFmtId="0" fontId="8" fillId="6" borderId="0" xfId="0" applyFont="1" applyFill="1" applyAlignment="1"/>
    <xf numFmtId="0" fontId="8" fillId="0" borderId="0" xfId="0" applyFont="1" applyFill="1" applyAlignment="1"/>
    <xf numFmtId="4" fontId="18" fillId="5" borderId="25" xfId="0" applyNumberFormat="1" applyFont="1" applyFill="1" applyBorder="1" applyAlignment="1" applyProtection="1">
      <alignment vertical="center"/>
      <protection locked="0"/>
    </xf>
    <xf numFmtId="0" fontId="8" fillId="0" borderId="24" xfId="0" applyFont="1" applyFill="1" applyBorder="1" applyAlignment="1"/>
    <xf numFmtId="4" fontId="7" fillId="5" borderId="26" xfId="0" applyNumberFormat="1" applyFont="1" applyFill="1" applyBorder="1" applyAlignment="1" applyProtection="1">
      <alignment vertical="center"/>
      <protection locked="0"/>
    </xf>
    <xf numFmtId="0" fontId="0" fillId="5" borderId="0" xfId="0" applyFill="1"/>
    <xf numFmtId="0" fontId="33" fillId="0" borderId="0" xfId="0" applyFont="1"/>
    <xf numFmtId="0" fontId="23" fillId="0" borderId="0" xfId="0" applyFont="1" applyAlignment="1">
      <alignment horizontal="left" vertical="center" wrapText="1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4" borderId="8" xfId="0" applyFont="1" applyFill="1" applyBorder="1" applyAlignment="1">
      <alignment horizontal="left" vertical="center"/>
    </xf>
    <xf numFmtId="4" fontId="20" fillId="4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0" fillId="0" borderId="0" xfId="0"/>
    <xf numFmtId="4" fontId="14" fillId="0" borderId="0" xfId="0" applyNumberFormat="1" applyFont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>
      <selection activeCell="B2" sqref="B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B2" s="173" t="s">
        <v>1425</v>
      </c>
      <c r="AR2" s="203" t="s">
        <v>5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>
      <c r="B5" s="16"/>
      <c r="D5" s="19" t="s">
        <v>12</v>
      </c>
      <c r="K5" s="201" t="s">
        <v>13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R5" s="16"/>
      <c r="BS5" s="13" t="s">
        <v>6</v>
      </c>
    </row>
    <row r="6" spans="1:74" ht="36.950000000000003" customHeight="1">
      <c r="B6" s="16"/>
      <c r="D6" s="21" t="s">
        <v>14</v>
      </c>
      <c r="K6" s="202" t="s">
        <v>1420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R6" s="16"/>
      <c r="BS6" s="13" t="s">
        <v>6</v>
      </c>
    </row>
    <row r="7" spans="1:74" ht="12" customHeight="1">
      <c r="B7" s="16"/>
      <c r="D7" s="22" t="s">
        <v>15</v>
      </c>
      <c r="K7" s="20" t="s">
        <v>1</v>
      </c>
      <c r="AK7" s="22" t="s">
        <v>16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17</v>
      </c>
      <c r="K8" s="20" t="s">
        <v>18</v>
      </c>
      <c r="AK8" s="22" t="s">
        <v>19</v>
      </c>
      <c r="AN8" s="20" t="s">
        <v>20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21</v>
      </c>
      <c r="AK10" s="22" t="s">
        <v>22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1422</v>
      </c>
      <c r="AK11" s="22" t="s">
        <v>23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24</v>
      </c>
      <c r="AK13" s="22" t="s">
        <v>22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25</v>
      </c>
      <c r="AK14" s="22" t="s">
        <v>23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26</v>
      </c>
      <c r="AK16" s="22" t="s">
        <v>22</v>
      </c>
      <c r="AN16" s="20" t="s">
        <v>27</v>
      </c>
      <c r="AR16" s="16"/>
      <c r="BS16" s="13" t="s">
        <v>3</v>
      </c>
    </row>
    <row r="17" spans="2:71" ht="18.399999999999999" customHeight="1">
      <c r="B17" s="16"/>
      <c r="E17" s="20" t="s">
        <v>28</v>
      </c>
      <c r="AK17" s="22" t="s">
        <v>23</v>
      </c>
      <c r="AN17" s="20" t="s">
        <v>29</v>
      </c>
      <c r="AR17" s="16"/>
      <c r="BS17" s="13" t="s">
        <v>30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31</v>
      </c>
      <c r="AK19" s="22" t="s">
        <v>22</v>
      </c>
      <c r="AN19" s="20" t="s">
        <v>27</v>
      </c>
      <c r="AR19" s="16"/>
      <c r="BS19" s="13" t="s">
        <v>6</v>
      </c>
    </row>
    <row r="20" spans="2:71" ht="18.399999999999999" customHeight="1">
      <c r="B20" s="16"/>
      <c r="E20" s="20" t="s">
        <v>28</v>
      </c>
      <c r="AK20" s="22" t="s">
        <v>23</v>
      </c>
      <c r="AN20" s="20" t="s">
        <v>29</v>
      </c>
      <c r="AR20" s="16"/>
      <c r="BS20" s="13" t="s">
        <v>30</v>
      </c>
    </row>
    <row r="21" spans="2:71" ht="6.95" customHeight="1">
      <c r="B21" s="16"/>
      <c r="AR21" s="16"/>
    </row>
    <row r="22" spans="2:71" ht="12" customHeight="1">
      <c r="B22" s="16"/>
      <c r="D22" s="22" t="s">
        <v>32</v>
      </c>
      <c r="AR22" s="16"/>
    </row>
    <row r="23" spans="2:71" ht="16.5" customHeight="1">
      <c r="B23" s="16"/>
      <c r="E23" s="186" t="s">
        <v>1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ht="14.45" customHeight="1">
      <c r="B26" s="16"/>
      <c r="D26" s="25" t="s">
        <v>33</v>
      </c>
      <c r="AK26" s="189">
        <f>ROUND(AG94,2)</f>
        <v>0</v>
      </c>
      <c r="AL26" s="190"/>
      <c r="AM26" s="190"/>
      <c r="AN26" s="190"/>
      <c r="AO26" s="190"/>
      <c r="AR26" s="16"/>
    </row>
    <row r="27" spans="2:71" ht="14.45" customHeight="1">
      <c r="B27" s="16"/>
      <c r="D27" s="25"/>
      <c r="AK27" s="189"/>
      <c r="AL27" s="189"/>
      <c r="AM27" s="189"/>
      <c r="AN27" s="189"/>
      <c r="AO27" s="189"/>
      <c r="AR27" s="16"/>
    </row>
    <row r="28" spans="2:71" s="1" customFormat="1" ht="6.95" customHeight="1">
      <c r="B28" s="27"/>
      <c r="AR28" s="27"/>
    </row>
    <row r="29" spans="2:71" s="1" customFormat="1" ht="25.9" customHeight="1">
      <c r="B29" s="27"/>
      <c r="D29" s="28" t="s">
        <v>34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192">
        <f>ROUND(AK26 + AK27, 2)</f>
        <v>0</v>
      </c>
      <c r="AL29" s="193"/>
      <c r="AM29" s="193"/>
      <c r="AN29" s="193"/>
      <c r="AO29" s="193"/>
      <c r="AR29" s="27"/>
    </row>
    <row r="30" spans="2:71" s="1" customFormat="1" ht="6.95" customHeight="1">
      <c r="B30" s="27"/>
      <c r="AR30" s="27"/>
    </row>
    <row r="31" spans="2:71" s="1" customFormat="1" ht="12.75">
      <c r="B31" s="27"/>
      <c r="L31" s="194" t="s">
        <v>35</v>
      </c>
      <c r="M31" s="194"/>
      <c r="N31" s="194"/>
      <c r="O31" s="194"/>
      <c r="P31" s="194"/>
      <c r="W31" s="194" t="s">
        <v>36</v>
      </c>
      <c r="X31" s="194"/>
      <c r="Y31" s="194"/>
      <c r="Z31" s="194"/>
      <c r="AA31" s="194"/>
      <c r="AB31" s="194"/>
      <c r="AC31" s="194"/>
      <c r="AD31" s="194"/>
      <c r="AE31" s="194"/>
      <c r="AK31" s="194" t="s">
        <v>37</v>
      </c>
      <c r="AL31" s="194"/>
      <c r="AM31" s="194"/>
      <c r="AN31" s="194"/>
      <c r="AO31" s="194"/>
      <c r="AR31" s="27"/>
    </row>
    <row r="32" spans="2:71" s="2" customFormat="1" ht="14.45" customHeight="1">
      <c r="B32" s="31"/>
      <c r="D32" s="22" t="s">
        <v>38</v>
      </c>
      <c r="F32" s="22" t="s">
        <v>39</v>
      </c>
      <c r="L32" s="187">
        <v>0.21</v>
      </c>
      <c r="M32" s="188"/>
      <c r="N32" s="188"/>
      <c r="O32" s="188"/>
      <c r="P32" s="188"/>
      <c r="W32" s="191">
        <f>ROUND(AZ94 + SUM(CD99), 2)</f>
        <v>0</v>
      </c>
      <c r="X32" s="188"/>
      <c r="Y32" s="188"/>
      <c r="Z32" s="188"/>
      <c r="AA32" s="188"/>
      <c r="AB32" s="188"/>
      <c r="AC32" s="188"/>
      <c r="AD32" s="188"/>
      <c r="AE32" s="188"/>
      <c r="AK32" s="191">
        <f>ROUND(AV94 + SUM(BY99), 2)</f>
        <v>0</v>
      </c>
      <c r="AL32" s="188"/>
      <c r="AM32" s="188"/>
      <c r="AN32" s="188"/>
      <c r="AO32" s="188"/>
      <c r="AR32" s="31"/>
    </row>
    <row r="33" spans="2:44" s="2" customFormat="1" ht="14.45" customHeight="1">
      <c r="B33" s="31"/>
      <c r="F33" s="22" t="s">
        <v>40</v>
      </c>
      <c r="L33" s="187">
        <v>0.15</v>
      </c>
      <c r="M33" s="188"/>
      <c r="N33" s="188"/>
      <c r="O33" s="188"/>
      <c r="P33" s="188"/>
      <c r="W33" s="191">
        <f>ROUND(BA94 + SUM(CE99), 2)</f>
        <v>0</v>
      </c>
      <c r="X33" s="188"/>
      <c r="Y33" s="188"/>
      <c r="Z33" s="188"/>
      <c r="AA33" s="188"/>
      <c r="AB33" s="188"/>
      <c r="AC33" s="188"/>
      <c r="AD33" s="188"/>
      <c r="AE33" s="188"/>
      <c r="AK33" s="191">
        <f>ROUND(AW94 + SUM(BZ99), 2)</f>
        <v>0</v>
      </c>
      <c r="AL33" s="188"/>
      <c r="AM33" s="188"/>
      <c r="AN33" s="188"/>
      <c r="AO33" s="188"/>
      <c r="AR33" s="31"/>
    </row>
    <row r="34" spans="2:44" s="2" customFormat="1" ht="14.45" hidden="1" customHeight="1">
      <c r="B34" s="31"/>
      <c r="F34" s="22" t="s">
        <v>41</v>
      </c>
      <c r="L34" s="187">
        <v>0.21</v>
      </c>
      <c r="M34" s="188"/>
      <c r="N34" s="188"/>
      <c r="O34" s="188"/>
      <c r="P34" s="188"/>
      <c r="W34" s="191">
        <f>ROUND(BB94 + SUM(CF99), 2)</f>
        <v>0</v>
      </c>
      <c r="X34" s="188"/>
      <c r="Y34" s="188"/>
      <c r="Z34" s="188"/>
      <c r="AA34" s="188"/>
      <c r="AB34" s="188"/>
      <c r="AC34" s="188"/>
      <c r="AD34" s="188"/>
      <c r="AE34" s="188"/>
      <c r="AK34" s="191">
        <v>0</v>
      </c>
      <c r="AL34" s="188"/>
      <c r="AM34" s="188"/>
      <c r="AN34" s="188"/>
      <c r="AO34" s="188"/>
      <c r="AR34" s="31"/>
    </row>
    <row r="35" spans="2:44" s="2" customFormat="1" ht="14.45" hidden="1" customHeight="1">
      <c r="B35" s="31"/>
      <c r="F35" s="22" t="s">
        <v>42</v>
      </c>
      <c r="L35" s="187">
        <v>0.15</v>
      </c>
      <c r="M35" s="188"/>
      <c r="N35" s="188"/>
      <c r="O35" s="188"/>
      <c r="P35" s="188"/>
      <c r="W35" s="191">
        <f>ROUND(BC94 + SUM(CG99), 2)</f>
        <v>0</v>
      </c>
      <c r="X35" s="188"/>
      <c r="Y35" s="188"/>
      <c r="Z35" s="188"/>
      <c r="AA35" s="188"/>
      <c r="AB35" s="188"/>
      <c r="AC35" s="188"/>
      <c r="AD35" s="188"/>
      <c r="AE35" s="188"/>
      <c r="AK35" s="191">
        <v>0</v>
      </c>
      <c r="AL35" s="188"/>
      <c r="AM35" s="188"/>
      <c r="AN35" s="188"/>
      <c r="AO35" s="188"/>
      <c r="AR35" s="31"/>
    </row>
    <row r="36" spans="2:44" s="2" customFormat="1" ht="14.45" hidden="1" customHeight="1">
      <c r="B36" s="31"/>
      <c r="F36" s="22" t="s">
        <v>43</v>
      </c>
      <c r="L36" s="187">
        <v>0</v>
      </c>
      <c r="M36" s="188"/>
      <c r="N36" s="188"/>
      <c r="O36" s="188"/>
      <c r="P36" s="188"/>
      <c r="W36" s="191">
        <f>ROUND(BD94 + SUM(CH99), 2)</f>
        <v>0</v>
      </c>
      <c r="X36" s="188"/>
      <c r="Y36" s="188"/>
      <c r="Z36" s="188"/>
      <c r="AA36" s="188"/>
      <c r="AB36" s="188"/>
      <c r="AC36" s="188"/>
      <c r="AD36" s="188"/>
      <c r="AE36" s="188"/>
      <c r="AK36" s="191">
        <v>0</v>
      </c>
      <c r="AL36" s="188"/>
      <c r="AM36" s="188"/>
      <c r="AN36" s="188"/>
      <c r="AO36" s="188"/>
      <c r="AR36" s="31"/>
    </row>
    <row r="37" spans="2:44" s="1" customFormat="1" ht="6.95" customHeight="1">
      <c r="B37" s="27"/>
      <c r="AR37" s="27"/>
    </row>
    <row r="38" spans="2:44" s="1" customFormat="1" ht="25.9" customHeight="1">
      <c r="B38" s="27"/>
      <c r="C38" s="32"/>
      <c r="D38" s="33" t="s">
        <v>44</v>
      </c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5" t="s">
        <v>45</v>
      </c>
      <c r="U38" s="34"/>
      <c r="V38" s="34"/>
      <c r="W38" s="34"/>
      <c r="X38" s="199" t="s">
        <v>46</v>
      </c>
      <c r="Y38" s="200"/>
      <c r="Z38" s="200"/>
      <c r="AA38" s="200"/>
      <c r="AB38" s="200"/>
      <c r="AC38" s="34"/>
      <c r="AD38" s="34"/>
      <c r="AE38" s="34"/>
      <c r="AF38" s="34"/>
      <c r="AG38" s="34"/>
      <c r="AH38" s="34"/>
      <c r="AI38" s="34"/>
      <c r="AJ38" s="34"/>
      <c r="AK38" s="208">
        <f>SUM(AK29:AK36)</f>
        <v>0</v>
      </c>
      <c r="AL38" s="200"/>
      <c r="AM38" s="200"/>
      <c r="AN38" s="200"/>
      <c r="AO38" s="209"/>
      <c r="AP38" s="32"/>
      <c r="AQ38" s="32"/>
      <c r="AR38" s="27"/>
    </row>
    <row r="39" spans="2:44" s="1" customFormat="1" ht="6.95" customHeight="1">
      <c r="B39" s="27"/>
      <c r="AR39" s="27"/>
    </row>
    <row r="40" spans="2:44" s="1" customFormat="1" ht="14.45" customHeight="1">
      <c r="B40" s="27"/>
      <c r="AR40" s="27"/>
    </row>
    <row r="41" spans="2:44" ht="14.45" customHeight="1">
      <c r="B41" s="16"/>
      <c r="AR41" s="16"/>
    </row>
    <row r="42" spans="2:44" ht="14.45" customHeight="1">
      <c r="B42" s="16"/>
      <c r="AR42" s="16"/>
    </row>
    <row r="43" spans="2:44" ht="14.45" customHeight="1">
      <c r="B43" s="16"/>
      <c r="AR43" s="16"/>
    </row>
    <row r="44" spans="2:44" ht="14.45" customHeight="1">
      <c r="B44" s="16"/>
      <c r="AR44" s="16"/>
    </row>
    <row r="45" spans="2:44" ht="14.45" customHeight="1">
      <c r="B45" s="16"/>
      <c r="AR45" s="16"/>
    </row>
    <row r="46" spans="2:44" ht="14.45" customHeight="1">
      <c r="B46" s="16"/>
      <c r="AR46" s="16"/>
    </row>
    <row r="47" spans="2:44" ht="14.45" customHeight="1">
      <c r="B47" s="16"/>
      <c r="AR47" s="16"/>
    </row>
    <row r="48" spans="2:44" ht="14.45" customHeight="1">
      <c r="B48" s="16"/>
      <c r="AR48" s="16"/>
    </row>
    <row r="49" spans="2:44" s="1" customFormat="1" ht="14.45" customHeight="1">
      <c r="B49" s="27"/>
      <c r="D49" s="36" t="s">
        <v>47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48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7"/>
      <c r="D60" s="38" t="s">
        <v>49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50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49</v>
      </c>
      <c r="AI60" s="29"/>
      <c r="AJ60" s="29"/>
      <c r="AK60" s="29"/>
      <c r="AL60" s="29"/>
      <c r="AM60" s="38" t="s">
        <v>50</v>
      </c>
      <c r="AN60" s="29"/>
      <c r="AO60" s="29"/>
      <c r="AR60" s="27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7"/>
      <c r="D64" s="36" t="s">
        <v>51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52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7"/>
      <c r="D75" s="38" t="s">
        <v>49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50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49</v>
      </c>
      <c r="AI75" s="29"/>
      <c r="AJ75" s="29"/>
      <c r="AK75" s="29"/>
      <c r="AL75" s="29"/>
      <c r="AM75" s="38" t="s">
        <v>50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>
      <c r="B82" s="27"/>
      <c r="C82" s="17" t="s">
        <v>53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3"/>
      <c r="C84" s="22" t="s">
        <v>12</v>
      </c>
      <c r="L84" s="3" t="str">
        <f>K5</f>
        <v>03-2019-486-K_2019</v>
      </c>
      <c r="AR84" s="43"/>
    </row>
    <row r="85" spans="1:91" s="4" customFormat="1" ht="36.950000000000003" customHeight="1">
      <c r="B85" s="44"/>
      <c r="C85" s="45" t="s">
        <v>14</v>
      </c>
      <c r="L85" s="177" t="str">
        <f>K6</f>
        <v>Modernizace kotelny v objektu Křižíkova 552/2, Praha</v>
      </c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8"/>
      <c r="AH85" s="178"/>
      <c r="AI85" s="178"/>
      <c r="AJ85" s="178"/>
      <c r="AK85" s="178"/>
      <c r="AL85" s="178"/>
      <c r="AM85" s="178"/>
      <c r="AN85" s="178"/>
      <c r="AO85" s="178"/>
      <c r="AR85" s="44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2" t="s">
        <v>17</v>
      </c>
      <c r="L87" s="46" t="str">
        <f>IF(K8="","",K8)</f>
        <v>Praha</v>
      </c>
      <c r="AI87" s="22" t="s">
        <v>19</v>
      </c>
      <c r="AM87" s="179" t="str">
        <f>IF(AN8= "","",AN8)</f>
        <v>31. 3. 2019</v>
      </c>
      <c r="AN87" s="179"/>
      <c r="AR87" s="27"/>
    </row>
    <row r="88" spans="1:91" s="1" customFormat="1" ht="6.95" customHeight="1">
      <c r="B88" s="27"/>
      <c r="AR88" s="27"/>
    </row>
    <row r="89" spans="1:91" s="1" customFormat="1" ht="15.2" customHeight="1">
      <c r="B89" s="27"/>
      <c r="C89" s="22" t="s">
        <v>21</v>
      </c>
      <c r="L89" s="3" t="str">
        <f>IF(E11= "","",E11)</f>
        <v>Správa železniční dopravní cesty, státní organizace</v>
      </c>
      <c r="AI89" s="22" t="s">
        <v>26</v>
      </c>
      <c r="AM89" s="182" t="str">
        <f>IF(E17="","",E17)</f>
        <v>Ing. Václav Remuta</v>
      </c>
      <c r="AN89" s="183"/>
      <c r="AO89" s="183"/>
      <c r="AP89" s="183"/>
      <c r="AR89" s="27"/>
      <c r="AS89" s="204" t="s">
        <v>54</v>
      </c>
      <c r="AT89" s="205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>
      <c r="B90" s="27"/>
      <c r="C90" s="22" t="s">
        <v>24</v>
      </c>
      <c r="L90" s="3" t="str">
        <f>IF(E14="","",E14)</f>
        <v>Dle výběrového řízení</v>
      </c>
      <c r="AI90" s="22" t="s">
        <v>31</v>
      </c>
      <c r="AM90" s="182" t="str">
        <f>IF(E20="","",E20)</f>
        <v>Ing. Václav Remuta</v>
      </c>
      <c r="AN90" s="183"/>
      <c r="AO90" s="183"/>
      <c r="AP90" s="183"/>
      <c r="AR90" s="27"/>
      <c r="AS90" s="206"/>
      <c r="AT90" s="207"/>
      <c r="AU90" s="50"/>
      <c r="AV90" s="50"/>
      <c r="AW90" s="50"/>
      <c r="AX90" s="50"/>
      <c r="AY90" s="50"/>
      <c r="AZ90" s="50"/>
      <c r="BA90" s="50"/>
      <c r="BB90" s="50"/>
      <c r="BC90" s="50"/>
      <c r="BD90" s="51"/>
    </row>
    <row r="91" spans="1:91" s="1" customFormat="1" ht="10.9" customHeight="1">
      <c r="B91" s="27"/>
      <c r="AR91" s="27"/>
      <c r="AS91" s="206"/>
      <c r="AT91" s="207"/>
      <c r="AU91" s="50"/>
      <c r="AV91" s="50"/>
      <c r="AW91" s="50"/>
      <c r="AX91" s="50"/>
      <c r="AY91" s="50"/>
      <c r="AZ91" s="50"/>
      <c r="BA91" s="50"/>
      <c r="BB91" s="50"/>
      <c r="BC91" s="50"/>
      <c r="BD91" s="51"/>
    </row>
    <row r="92" spans="1:91" s="1" customFormat="1" ht="29.25" customHeight="1">
      <c r="B92" s="27"/>
      <c r="C92" s="175" t="s">
        <v>55</v>
      </c>
      <c r="D92" s="176"/>
      <c r="E92" s="176"/>
      <c r="F92" s="176"/>
      <c r="G92" s="176"/>
      <c r="H92" s="52"/>
      <c r="I92" s="180" t="s">
        <v>56</v>
      </c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81" t="s">
        <v>57</v>
      </c>
      <c r="AH92" s="176"/>
      <c r="AI92" s="176"/>
      <c r="AJ92" s="176"/>
      <c r="AK92" s="176"/>
      <c r="AL92" s="176"/>
      <c r="AM92" s="176"/>
      <c r="AN92" s="180" t="s">
        <v>58</v>
      </c>
      <c r="AO92" s="176"/>
      <c r="AP92" s="184"/>
      <c r="AQ92" s="53" t="s">
        <v>59</v>
      </c>
      <c r="AR92" s="27"/>
      <c r="AS92" s="54" t="s">
        <v>60</v>
      </c>
      <c r="AT92" s="55" t="s">
        <v>61</v>
      </c>
      <c r="AU92" s="55" t="s">
        <v>62</v>
      </c>
      <c r="AV92" s="55" t="s">
        <v>63</v>
      </c>
      <c r="AW92" s="55" t="s">
        <v>64</v>
      </c>
      <c r="AX92" s="55" t="s">
        <v>65</v>
      </c>
      <c r="AY92" s="55" t="s">
        <v>66</v>
      </c>
      <c r="AZ92" s="55" t="s">
        <v>67</v>
      </c>
      <c r="BA92" s="55" t="s">
        <v>68</v>
      </c>
      <c r="BB92" s="55" t="s">
        <v>69</v>
      </c>
      <c r="BC92" s="55" t="s">
        <v>70</v>
      </c>
      <c r="BD92" s="56" t="s">
        <v>71</v>
      </c>
    </row>
    <row r="93" spans="1:91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>
      <c r="B94" s="58"/>
      <c r="C94" s="59" t="s">
        <v>72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97">
        <f>ROUND(SUM(AG95:AG97),2)</f>
        <v>0</v>
      </c>
      <c r="AH94" s="197"/>
      <c r="AI94" s="197"/>
      <c r="AJ94" s="197"/>
      <c r="AK94" s="197"/>
      <c r="AL94" s="197"/>
      <c r="AM94" s="197"/>
      <c r="AN94" s="198">
        <f>SUM(AG94,AT94)</f>
        <v>0</v>
      </c>
      <c r="AO94" s="198"/>
      <c r="AP94" s="198"/>
      <c r="AQ94" s="62" t="s">
        <v>1</v>
      </c>
      <c r="AR94" s="58"/>
      <c r="AS94" s="63">
        <f>ROUND(SUM(AS95:AS97),2)</f>
        <v>0</v>
      </c>
      <c r="AT94" s="64">
        <f>ROUND(SUM(AV94:AW94),2)</f>
        <v>0</v>
      </c>
      <c r="AU94" s="65">
        <f>ROUND(SUM(AU95:AU97),5)</f>
        <v>796.77336000000003</v>
      </c>
      <c r="AV94" s="64">
        <f>ROUND(AZ94*L32,2)</f>
        <v>0</v>
      </c>
      <c r="AW94" s="64">
        <f>ROUND(BA94*L33,2)</f>
        <v>0</v>
      </c>
      <c r="AX94" s="64">
        <f>ROUND(BB94*L32,2)</f>
        <v>0</v>
      </c>
      <c r="AY94" s="64">
        <f>ROUND(BC94*L33,2)</f>
        <v>0</v>
      </c>
      <c r="AZ94" s="64">
        <f>ROUND(SUM(AZ95:AZ97),2)</f>
        <v>0</v>
      </c>
      <c r="BA94" s="64">
        <f>ROUND(SUM(BA95:BA97),2)</f>
        <v>0</v>
      </c>
      <c r="BB94" s="64">
        <f>ROUND(SUM(BB95:BB97),2)</f>
        <v>0</v>
      </c>
      <c r="BC94" s="64">
        <f>ROUND(SUM(BC95:BC97),2)</f>
        <v>0</v>
      </c>
      <c r="BD94" s="66">
        <f>ROUND(SUM(BD95:BD97),2)</f>
        <v>0</v>
      </c>
      <c r="BS94" s="67" t="s">
        <v>73</v>
      </c>
      <c r="BT94" s="67" t="s">
        <v>74</v>
      </c>
      <c r="BU94" s="68" t="s">
        <v>75</v>
      </c>
      <c r="BV94" s="67" t="s">
        <v>76</v>
      </c>
      <c r="BW94" s="67" t="s">
        <v>4</v>
      </c>
      <c r="BX94" s="67" t="s">
        <v>77</v>
      </c>
      <c r="CL94" s="67" t="s">
        <v>1</v>
      </c>
    </row>
    <row r="95" spans="1:91" s="6" customFormat="1" ht="30" customHeight="1">
      <c r="A95" s="69" t="s">
        <v>78</v>
      </c>
      <c r="B95" s="70"/>
      <c r="C95" s="71"/>
      <c r="D95" s="174" t="s">
        <v>79</v>
      </c>
      <c r="E95" s="174"/>
      <c r="F95" s="174"/>
      <c r="G95" s="174"/>
      <c r="H95" s="174"/>
      <c r="I95" s="72"/>
      <c r="J95" s="174" t="s">
        <v>80</v>
      </c>
      <c r="K95" s="174"/>
      <c r="L95" s="174"/>
      <c r="M95" s="174"/>
      <c r="N95" s="174"/>
      <c r="O95" s="174"/>
      <c r="P95" s="174"/>
      <c r="Q95" s="174"/>
      <c r="R95" s="174"/>
      <c r="S95" s="174"/>
      <c r="T95" s="174"/>
      <c r="U95" s="174"/>
      <c r="V95" s="174"/>
      <c r="W95" s="174"/>
      <c r="X95" s="174"/>
      <c r="Y95" s="174"/>
      <c r="Z95" s="174"/>
      <c r="AA95" s="174"/>
      <c r="AB95" s="174"/>
      <c r="AC95" s="174"/>
      <c r="AD95" s="174"/>
      <c r="AE95" s="174"/>
      <c r="AF95" s="174"/>
      <c r="AG95" s="195">
        <f>'D.1.4.1 - Technika prostř...'!J32</f>
        <v>0</v>
      </c>
      <c r="AH95" s="196"/>
      <c r="AI95" s="196"/>
      <c r="AJ95" s="196"/>
      <c r="AK95" s="196"/>
      <c r="AL95" s="196"/>
      <c r="AM95" s="196"/>
      <c r="AN95" s="195">
        <f>SUM(AG95,AT95)</f>
        <v>0</v>
      </c>
      <c r="AO95" s="196"/>
      <c r="AP95" s="196"/>
      <c r="AQ95" s="73" t="s">
        <v>81</v>
      </c>
      <c r="AR95" s="70"/>
      <c r="AS95" s="74">
        <v>0</v>
      </c>
      <c r="AT95" s="75">
        <f>ROUND(SUM(AV95:AW95),2)</f>
        <v>0</v>
      </c>
      <c r="AU95" s="76">
        <f>'D.1.4.1 - Technika prostř...'!P129</f>
        <v>48.066925999999988</v>
      </c>
      <c r="AV95" s="75">
        <f>'D.1.4.1 - Technika prostř...'!J35</f>
        <v>0</v>
      </c>
      <c r="AW95" s="75">
        <f>'D.1.4.1 - Technika prostř...'!J36</f>
        <v>0</v>
      </c>
      <c r="AX95" s="75">
        <f>'D.1.4.1 - Technika prostř...'!J37</f>
        <v>0</v>
      </c>
      <c r="AY95" s="75">
        <f>'D.1.4.1 - Technika prostř...'!J38</f>
        <v>0</v>
      </c>
      <c r="AZ95" s="75">
        <f>'D.1.4.1 - Technika prostř...'!F35</f>
        <v>0</v>
      </c>
      <c r="BA95" s="75">
        <f>'D.1.4.1 - Technika prostř...'!F36</f>
        <v>0</v>
      </c>
      <c r="BB95" s="75">
        <f>'D.1.4.1 - Technika prostř...'!F37</f>
        <v>0</v>
      </c>
      <c r="BC95" s="75">
        <f>'D.1.4.1 - Technika prostř...'!F38</f>
        <v>0</v>
      </c>
      <c r="BD95" s="77">
        <f>'D.1.4.1 - Technika prostř...'!F39</f>
        <v>0</v>
      </c>
      <c r="BT95" s="78" t="s">
        <v>82</v>
      </c>
      <c r="BV95" s="78" t="s">
        <v>76</v>
      </c>
      <c r="BW95" s="78" t="s">
        <v>83</v>
      </c>
      <c r="BX95" s="78" t="s">
        <v>4</v>
      </c>
      <c r="CL95" s="78" t="s">
        <v>1</v>
      </c>
      <c r="CM95" s="78" t="s">
        <v>84</v>
      </c>
    </row>
    <row r="96" spans="1:91" s="6" customFormat="1" ht="30" customHeight="1">
      <c r="A96" s="69" t="s">
        <v>78</v>
      </c>
      <c r="B96" s="70"/>
      <c r="C96" s="71"/>
      <c r="D96" s="174" t="s">
        <v>85</v>
      </c>
      <c r="E96" s="174"/>
      <c r="F96" s="174"/>
      <c r="G96" s="174"/>
      <c r="H96" s="174"/>
      <c r="I96" s="72"/>
      <c r="J96" s="174" t="s">
        <v>86</v>
      </c>
      <c r="K96" s="174"/>
      <c r="L96" s="174"/>
      <c r="M96" s="174"/>
      <c r="N96" s="174"/>
      <c r="O96" s="174"/>
      <c r="P96" s="174"/>
      <c r="Q96" s="174"/>
      <c r="R96" s="174"/>
      <c r="S96" s="174"/>
      <c r="T96" s="174"/>
      <c r="U96" s="174"/>
      <c r="V96" s="174"/>
      <c r="W96" s="174"/>
      <c r="X96" s="174"/>
      <c r="Y96" s="174"/>
      <c r="Z96" s="174"/>
      <c r="AA96" s="174"/>
      <c r="AB96" s="174"/>
      <c r="AC96" s="174"/>
      <c r="AD96" s="174"/>
      <c r="AE96" s="174"/>
      <c r="AF96" s="174"/>
      <c r="AG96" s="195">
        <f>'D.1.4.2 - Technika prostř...'!J32</f>
        <v>0</v>
      </c>
      <c r="AH96" s="196"/>
      <c r="AI96" s="196"/>
      <c r="AJ96" s="196"/>
      <c r="AK96" s="196"/>
      <c r="AL96" s="196"/>
      <c r="AM96" s="196"/>
      <c r="AN96" s="195">
        <f>SUM(AG96,AT96)</f>
        <v>0</v>
      </c>
      <c r="AO96" s="196"/>
      <c r="AP96" s="196"/>
      <c r="AQ96" s="73" t="s">
        <v>81</v>
      </c>
      <c r="AR96" s="70"/>
      <c r="AS96" s="74">
        <v>0</v>
      </c>
      <c r="AT96" s="75">
        <f>ROUND(SUM(AV96:AW96),2)</f>
        <v>0</v>
      </c>
      <c r="AU96" s="76">
        <f>'D.1.4.2 - Technika prostř...'!P142</f>
        <v>748.70643099999995</v>
      </c>
      <c r="AV96" s="75">
        <f>'D.1.4.2 - Technika prostř...'!J35</f>
        <v>0</v>
      </c>
      <c r="AW96" s="75">
        <f>'D.1.4.2 - Technika prostř...'!J36</f>
        <v>0</v>
      </c>
      <c r="AX96" s="75">
        <f>'D.1.4.2 - Technika prostř...'!J37</f>
        <v>0</v>
      </c>
      <c r="AY96" s="75">
        <f>'D.1.4.2 - Technika prostř...'!J38</f>
        <v>0</v>
      </c>
      <c r="AZ96" s="75">
        <f>'D.1.4.2 - Technika prostř...'!F35</f>
        <v>0</v>
      </c>
      <c r="BA96" s="75">
        <f>'D.1.4.2 - Technika prostř...'!F36</f>
        <v>0</v>
      </c>
      <c r="BB96" s="75">
        <f>'D.1.4.2 - Technika prostř...'!F37</f>
        <v>0</v>
      </c>
      <c r="BC96" s="75">
        <f>'D.1.4.2 - Technika prostř...'!F38</f>
        <v>0</v>
      </c>
      <c r="BD96" s="77">
        <f>'D.1.4.2 - Technika prostř...'!F39</f>
        <v>0</v>
      </c>
      <c r="BT96" s="78" t="s">
        <v>82</v>
      </c>
      <c r="BV96" s="78" t="s">
        <v>76</v>
      </c>
      <c r="BW96" s="78" t="s">
        <v>87</v>
      </c>
      <c r="BX96" s="78" t="s">
        <v>4</v>
      </c>
      <c r="CL96" s="78" t="s">
        <v>1</v>
      </c>
      <c r="CM96" s="78" t="s">
        <v>84</v>
      </c>
    </row>
    <row r="97" spans="1:91" s="6" customFormat="1" ht="30" customHeight="1">
      <c r="A97" s="69" t="s">
        <v>78</v>
      </c>
      <c r="B97" s="70"/>
      <c r="C97" s="71"/>
      <c r="D97" s="174" t="s">
        <v>88</v>
      </c>
      <c r="E97" s="174"/>
      <c r="F97" s="174"/>
      <c r="G97" s="174"/>
      <c r="H97" s="174"/>
      <c r="I97" s="72"/>
      <c r="J97" s="174" t="s">
        <v>89</v>
      </c>
      <c r="K97" s="174"/>
      <c r="L97" s="174"/>
      <c r="M97" s="174"/>
      <c r="N97" s="174"/>
      <c r="O97" s="174"/>
      <c r="P97" s="174"/>
      <c r="Q97" s="174"/>
      <c r="R97" s="174"/>
      <c r="S97" s="174"/>
      <c r="T97" s="174"/>
      <c r="U97" s="174"/>
      <c r="V97" s="174"/>
      <c r="W97" s="174"/>
      <c r="X97" s="174"/>
      <c r="Y97" s="174"/>
      <c r="Z97" s="174"/>
      <c r="AA97" s="174"/>
      <c r="AB97" s="174"/>
      <c r="AC97" s="174"/>
      <c r="AD97" s="174"/>
      <c r="AE97" s="174"/>
      <c r="AF97" s="174"/>
      <c r="AG97" s="195">
        <f>'D.1.4.3 - Měření a regulace'!J32</f>
        <v>0</v>
      </c>
      <c r="AH97" s="196"/>
      <c r="AI97" s="196"/>
      <c r="AJ97" s="196"/>
      <c r="AK97" s="196"/>
      <c r="AL97" s="196"/>
      <c r="AM97" s="196"/>
      <c r="AN97" s="195">
        <f>SUM(AG97,AT97)</f>
        <v>0</v>
      </c>
      <c r="AO97" s="196"/>
      <c r="AP97" s="196"/>
      <c r="AQ97" s="73" t="s">
        <v>81</v>
      </c>
      <c r="AR97" s="70"/>
      <c r="AS97" s="79">
        <v>0</v>
      </c>
      <c r="AT97" s="80">
        <f>ROUND(SUM(AV97:AW97),2)</f>
        <v>0</v>
      </c>
      <c r="AU97" s="81">
        <f>'D.1.4.3 - Měření a regulace'!P125</f>
        <v>0</v>
      </c>
      <c r="AV97" s="80">
        <f>'D.1.4.3 - Měření a regulace'!J35</f>
        <v>0</v>
      </c>
      <c r="AW97" s="80">
        <f>'D.1.4.3 - Měření a regulace'!J36</f>
        <v>0</v>
      </c>
      <c r="AX97" s="80">
        <f>'D.1.4.3 - Měření a regulace'!J37</f>
        <v>0</v>
      </c>
      <c r="AY97" s="80">
        <f>'D.1.4.3 - Měření a regulace'!J38</f>
        <v>0</v>
      </c>
      <c r="AZ97" s="80">
        <f>'D.1.4.3 - Měření a regulace'!F35</f>
        <v>0</v>
      </c>
      <c r="BA97" s="80">
        <f>'D.1.4.3 - Měření a regulace'!F36</f>
        <v>0</v>
      </c>
      <c r="BB97" s="80">
        <f>'D.1.4.3 - Měření a regulace'!F37</f>
        <v>0</v>
      </c>
      <c r="BC97" s="80">
        <f>'D.1.4.3 - Měření a regulace'!F38</f>
        <v>0</v>
      </c>
      <c r="BD97" s="82">
        <f>'D.1.4.3 - Měření a regulace'!F39</f>
        <v>0</v>
      </c>
      <c r="BT97" s="78" t="s">
        <v>82</v>
      </c>
      <c r="BV97" s="78" t="s">
        <v>76</v>
      </c>
      <c r="BW97" s="78" t="s">
        <v>90</v>
      </c>
      <c r="BX97" s="78" t="s">
        <v>4</v>
      </c>
      <c r="CL97" s="78" t="s">
        <v>1</v>
      </c>
      <c r="CM97" s="78" t="s">
        <v>84</v>
      </c>
    </row>
    <row r="98" spans="1:91">
      <c r="B98" s="16"/>
      <c r="AR98" s="16"/>
    </row>
    <row r="99" spans="1:91" s="1" customFormat="1" ht="30" customHeight="1">
      <c r="B99" s="27"/>
      <c r="C99" s="59"/>
      <c r="AG99" s="198"/>
      <c r="AH99" s="198"/>
      <c r="AI99" s="198"/>
      <c r="AJ99" s="198"/>
      <c r="AK99" s="198"/>
      <c r="AL99" s="198"/>
      <c r="AM99" s="198"/>
      <c r="AN99" s="198"/>
      <c r="AO99" s="198"/>
      <c r="AP99" s="198"/>
      <c r="AQ99" s="83"/>
      <c r="AR99" s="27"/>
      <c r="AS99" s="54" t="s">
        <v>91</v>
      </c>
      <c r="AT99" s="55" t="s">
        <v>92</v>
      </c>
      <c r="AU99" s="55" t="s">
        <v>38</v>
      </c>
      <c r="AV99" s="56" t="s">
        <v>61</v>
      </c>
    </row>
    <row r="100" spans="1:91" s="1" customFormat="1" ht="10.9" customHeight="1">
      <c r="B100" s="27"/>
      <c r="AR100" s="27"/>
    </row>
    <row r="101" spans="1:91" s="1" customFormat="1" ht="30" customHeight="1">
      <c r="B101" s="27"/>
      <c r="C101" s="84" t="s">
        <v>1423</v>
      </c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185">
        <f>ROUND(AG94 + AG99, 2)</f>
        <v>0</v>
      </c>
      <c r="AH101" s="185"/>
      <c r="AI101" s="185"/>
      <c r="AJ101" s="185"/>
      <c r="AK101" s="185"/>
      <c r="AL101" s="185"/>
      <c r="AM101" s="185"/>
      <c r="AN101" s="185">
        <f>ROUND(AN94 + AN99, 2)</f>
        <v>0</v>
      </c>
      <c r="AO101" s="185"/>
      <c r="AP101" s="185"/>
      <c r="AQ101" s="85"/>
      <c r="AR101" s="27"/>
    </row>
    <row r="102" spans="1:91" s="1" customFormat="1" ht="6.95" customHeight="1"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27"/>
    </row>
  </sheetData>
  <mergeCells count="54">
    <mergeCell ref="X38:AB38"/>
    <mergeCell ref="K5:AO5"/>
    <mergeCell ref="K6:AO6"/>
    <mergeCell ref="AR2:BE2"/>
    <mergeCell ref="AS89:AT91"/>
    <mergeCell ref="L34:P34"/>
    <mergeCell ref="AK35:AO35"/>
    <mergeCell ref="L35:P35"/>
    <mergeCell ref="AK38:AO38"/>
    <mergeCell ref="W35:AE35"/>
    <mergeCell ref="W34:AE34"/>
    <mergeCell ref="W32:AE32"/>
    <mergeCell ref="W33:AE33"/>
    <mergeCell ref="W36:AE36"/>
    <mergeCell ref="AN97:AP97"/>
    <mergeCell ref="AG97:AM97"/>
    <mergeCell ref="AG94:AM94"/>
    <mergeCell ref="AN94:AP94"/>
    <mergeCell ref="AG99:AM99"/>
    <mergeCell ref="AN99:AP99"/>
    <mergeCell ref="AN96:AP96"/>
    <mergeCell ref="AN95:AP95"/>
    <mergeCell ref="AG95:AM95"/>
    <mergeCell ref="AG96:AM96"/>
    <mergeCell ref="AG101:AM101"/>
    <mergeCell ref="AN101:AP101"/>
    <mergeCell ref="E23:AN23"/>
    <mergeCell ref="L36:P36"/>
    <mergeCell ref="AK26:AO26"/>
    <mergeCell ref="AK36:AO36"/>
    <mergeCell ref="AK27:AO27"/>
    <mergeCell ref="AK29:AO29"/>
    <mergeCell ref="L31:P31"/>
    <mergeCell ref="W31:AE31"/>
    <mergeCell ref="AK31:AO31"/>
    <mergeCell ref="AK32:AO32"/>
    <mergeCell ref="L32:P32"/>
    <mergeCell ref="AK33:AO33"/>
    <mergeCell ref="L33:P33"/>
    <mergeCell ref="AK34:AO34"/>
    <mergeCell ref="C92:G92"/>
    <mergeCell ref="L85:AO85"/>
    <mergeCell ref="AM87:AN87"/>
    <mergeCell ref="I92:AF92"/>
    <mergeCell ref="AG92:AM92"/>
    <mergeCell ref="AM89:AP89"/>
    <mergeCell ref="AM90:AP90"/>
    <mergeCell ref="AN92:AP92"/>
    <mergeCell ref="D96:H96"/>
    <mergeCell ref="J96:AF96"/>
    <mergeCell ref="D97:H97"/>
    <mergeCell ref="J97:AF97"/>
    <mergeCell ref="J95:AF95"/>
    <mergeCell ref="D95:H95"/>
  </mergeCells>
  <hyperlinks>
    <hyperlink ref="A95" location="'D.1.4.1 - Technika prostř...'!C2" display="/"/>
    <hyperlink ref="A96" location="'D.1.4.2 - Technika prostř...'!C2" display="/"/>
    <hyperlink ref="A97" location="'D.1.4.3 - Měření a regulace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4"/>
  <sheetViews>
    <sheetView showGridLines="0" topLeftCell="A58" workbookViewId="0">
      <selection activeCell="J106" sqref="J10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7"/>
      <c r="F1" s="172" t="s">
        <v>1424</v>
      </c>
    </row>
    <row r="2" spans="1:46" ht="36.950000000000003" customHeight="1">
      <c r="L2" s="203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83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1:46" ht="24.95" customHeight="1">
      <c r="B4" s="16"/>
      <c r="D4" s="17" t="s">
        <v>94</v>
      </c>
      <c r="L4" s="16"/>
      <c r="M4" s="88" t="s">
        <v>10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2" t="s">
        <v>14</v>
      </c>
      <c r="L6" s="16"/>
    </row>
    <row r="7" spans="1:46" ht="16.5" customHeight="1">
      <c r="B7" s="16"/>
      <c r="E7" s="211" t="str">
        <f>'Rekapitulace stavby'!K6</f>
        <v>Modernizace kotelny v objektu Křižíkova 552/2, Praha</v>
      </c>
      <c r="F7" s="212"/>
      <c r="G7" s="212"/>
      <c r="H7" s="212"/>
      <c r="L7" s="16"/>
    </row>
    <row r="8" spans="1:46" s="1" customFormat="1" ht="12" customHeight="1">
      <c r="B8" s="27"/>
      <c r="D8" s="22" t="s">
        <v>95</v>
      </c>
      <c r="L8" s="27"/>
    </row>
    <row r="9" spans="1:46" s="1" customFormat="1" ht="36.950000000000003" customHeight="1">
      <c r="B9" s="27"/>
      <c r="E9" s="177" t="s">
        <v>96</v>
      </c>
      <c r="F9" s="213"/>
      <c r="G9" s="213"/>
      <c r="H9" s="213"/>
      <c r="L9" s="27"/>
    </row>
    <row r="10" spans="1:46" s="1" customFormat="1">
      <c r="B10" s="27"/>
      <c r="L10" s="27"/>
    </row>
    <row r="11" spans="1:46" s="1" customFormat="1" ht="12" customHeight="1">
      <c r="B11" s="27"/>
      <c r="D11" s="22" t="s">
        <v>15</v>
      </c>
      <c r="F11" s="20" t="s">
        <v>1</v>
      </c>
      <c r="I11" s="22" t="s">
        <v>16</v>
      </c>
      <c r="J11" s="20" t="s">
        <v>1</v>
      </c>
      <c r="L11" s="27"/>
    </row>
    <row r="12" spans="1:46" s="1" customFormat="1" ht="12" customHeight="1">
      <c r="B12" s="27"/>
      <c r="D12" s="22" t="s">
        <v>17</v>
      </c>
      <c r="F12" s="20" t="s">
        <v>18</v>
      </c>
      <c r="I12" s="22" t="s">
        <v>19</v>
      </c>
      <c r="J12" s="47" t="str">
        <f>'Rekapitulace stavby'!AN8</f>
        <v>31. 3. 2019</v>
      </c>
      <c r="L12" s="27"/>
    </row>
    <row r="13" spans="1:46" s="1" customFormat="1" ht="10.9" customHeight="1">
      <c r="B13" s="27"/>
      <c r="L13" s="27"/>
    </row>
    <row r="14" spans="1:46" s="1" customFormat="1" ht="12" customHeight="1">
      <c r="B14" s="27"/>
      <c r="D14" s="22" t="s">
        <v>21</v>
      </c>
      <c r="I14" s="22" t="s">
        <v>22</v>
      </c>
      <c r="J14" s="20" t="s">
        <v>1</v>
      </c>
      <c r="L14" s="27"/>
    </row>
    <row r="15" spans="1:46" s="1" customFormat="1" ht="27" customHeight="1">
      <c r="B15" s="27"/>
      <c r="E15" s="20" t="s">
        <v>1422</v>
      </c>
      <c r="I15" s="22" t="s">
        <v>23</v>
      </c>
      <c r="J15" s="20" t="s">
        <v>1</v>
      </c>
      <c r="L15" s="27"/>
    </row>
    <row r="16" spans="1:46" s="1" customFormat="1" ht="6.95" customHeight="1">
      <c r="B16" s="27"/>
      <c r="L16" s="27"/>
    </row>
    <row r="17" spans="2:12" s="1" customFormat="1" ht="12" customHeight="1">
      <c r="B17" s="27"/>
      <c r="D17" s="22" t="s">
        <v>24</v>
      </c>
      <c r="I17" s="22" t="s">
        <v>22</v>
      </c>
      <c r="J17" s="20" t="s">
        <v>1</v>
      </c>
      <c r="L17" s="27"/>
    </row>
    <row r="18" spans="2:12" s="1" customFormat="1" ht="18" customHeight="1">
      <c r="B18" s="27"/>
      <c r="E18" s="20" t="s">
        <v>25</v>
      </c>
      <c r="I18" s="22" t="s">
        <v>23</v>
      </c>
      <c r="J18" s="20" t="s">
        <v>1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2" t="s">
        <v>26</v>
      </c>
      <c r="I20" s="22" t="s">
        <v>22</v>
      </c>
      <c r="J20" s="20" t="s">
        <v>27</v>
      </c>
      <c r="L20" s="27"/>
    </row>
    <row r="21" spans="2:12" s="1" customFormat="1" ht="18" customHeight="1">
      <c r="B21" s="27"/>
      <c r="E21" s="20" t="s">
        <v>28</v>
      </c>
      <c r="I21" s="22" t="s">
        <v>23</v>
      </c>
      <c r="J21" s="20" t="s">
        <v>29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2" t="s">
        <v>31</v>
      </c>
      <c r="I23" s="22" t="s">
        <v>22</v>
      </c>
      <c r="J23" s="20" t="s">
        <v>27</v>
      </c>
      <c r="L23" s="27"/>
    </row>
    <row r="24" spans="2:12" s="1" customFormat="1" ht="18" customHeight="1">
      <c r="B24" s="27"/>
      <c r="E24" s="20" t="s">
        <v>28</v>
      </c>
      <c r="I24" s="22" t="s">
        <v>23</v>
      </c>
      <c r="J24" s="20" t="s">
        <v>29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2" t="s">
        <v>32</v>
      </c>
      <c r="L26" s="27"/>
    </row>
    <row r="27" spans="2:12" s="7" customFormat="1" ht="16.5" customHeight="1">
      <c r="B27" s="89"/>
      <c r="E27" s="186" t="s">
        <v>1</v>
      </c>
      <c r="F27" s="186"/>
      <c r="G27" s="186"/>
      <c r="H27" s="186"/>
      <c r="L27" s="89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14.45" customHeight="1">
      <c r="B30" s="27"/>
      <c r="D30" s="20" t="s">
        <v>97</v>
      </c>
      <c r="J30" s="26">
        <f>J96</f>
        <v>0</v>
      </c>
      <c r="L30" s="27"/>
    </row>
    <row r="31" spans="2:12" s="1" customFormat="1" ht="14.45" customHeight="1">
      <c r="B31" s="27"/>
      <c r="D31" s="25" t="s">
        <v>98</v>
      </c>
      <c r="J31" s="26">
        <f>J105</f>
        <v>0</v>
      </c>
      <c r="L31" s="27"/>
    </row>
    <row r="32" spans="2:12" s="1" customFormat="1" ht="25.35" customHeight="1">
      <c r="B32" s="27"/>
      <c r="D32" s="90" t="s">
        <v>34</v>
      </c>
      <c r="J32" s="61">
        <f>ROUND(J30 + J31, 2)</f>
        <v>0</v>
      </c>
      <c r="L32" s="27"/>
    </row>
    <row r="33" spans="2:12" s="1" customFormat="1" ht="6.95" customHeight="1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45" customHeight="1">
      <c r="B34" s="27"/>
      <c r="F34" s="30" t="s">
        <v>36</v>
      </c>
      <c r="I34" s="30" t="s">
        <v>35</v>
      </c>
      <c r="J34" s="30" t="s">
        <v>37</v>
      </c>
      <c r="L34" s="27"/>
    </row>
    <row r="35" spans="2:12" s="1" customFormat="1" ht="14.45" customHeight="1">
      <c r="B35" s="27"/>
      <c r="D35" s="91" t="s">
        <v>38</v>
      </c>
      <c r="E35" s="22" t="s">
        <v>39</v>
      </c>
      <c r="F35" s="92">
        <f>ROUND((SUM(BE105:BE109) + SUM(BE129:BE183)),  2)</f>
        <v>0</v>
      </c>
      <c r="I35" s="93">
        <v>0.21</v>
      </c>
      <c r="J35" s="92">
        <f>ROUND(((SUM(BE105:BE109) + SUM(BE129:BE183))*I35),  2)</f>
        <v>0</v>
      </c>
      <c r="L35" s="27"/>
    </row>
    <row r="36" spans="2:12" s="1" customFormat="1" ht="14.45" customHeight="1">
      <c r="B36" s="27"/>
      <c r="E36" s="22" t="s">
        <v>40</v>
      </c>
      <c r="F36" s="92">
        <f>ROUND((SUM(BF105:BF109) + SUM(BF129:BF183)),  2)</f>
        <v>0</v>
      </c>
      <c r="I36" s="93">
        <v>0.15</v>
      </c>
      <c r="J36" s="92">
        <f>ROUND(((SUM(BF105:BF109) + SUM(BF129:BF183))*I36),  2)</f>
        <v>0</v>
      </c>
      <c r="L36" s="27"/>
    </row>
    <row r="37" spans="2:12" s="1" customFormat="1" ht="14.45" hidden="1" customHeight="1">
      <c r="B37" s="27"/>
      <c r="E37" s="22" t="s">
        <v>41</v>
      </c>
      <c r="F37" s="92">
        <f>ROUND((SUM(BG105:BG109) + SUM(BG129:BG183)),  2)</f>
        <v>0</v>
      </c>
      <c r="I37" s="93">
        <v>0.21</v>
      </c>
      <c r="J37" s="92">
        <f>0</f>
        <v>0</v>
      </c>
      <c r="L37" s="27"/>
    </row>
    <row r="38" spans="2:12" s="1" customFormat="1" ht="14.45" hidden="1" customHeight="1">
      <c r="B38" s="27"/>
      <c r="E38" s="22" t="s">
        <v>42</v>
      </c>
      <c r="F38" s="92">
        <f>ROUND((SUM(BH105:BH109) + SUM(BH129:BH183)),  2)</f>
        <v>0</v>
      </c>
      <c r="I38" s="93">
        <v>0.15</v>
      </c>
      <c r="J38" s="92">
        <f>0</f>
        <v>0</v>
      </c>
      <c r="L38" s="27"/>
    </row>
    <row r="39" spans="2:12" s="1" customFormat="1" ht="14.45" hidden="1" customHeight="1">
      <c r="B39" s="27"/>
      <c r="E39" s="22" t="s">
        <v>43</v>
      </c>
      <c r="F39" s="92">
        <f>ROUND((SUM(BI105:BI109) + SUM(BI129:BI183)),  2)</f>
        <v>0</v>
      </c>
      <c r="I39" s="93">
        <v>0</v>
      </c>
      <c r="J39" s="92">
        <f>0</f>
        <v>0</v>
      </c>
      <c r="L39" s="27"/>
    </row>
    <row r="40" spans="2:12" s="1" customFormat="1" ht="6.95" customHeight="1">
      <c r="B40" s="27"/>
      <c r="L40" s="27"/>
    </row>
    <row r="41" spans="2:12" s="1" customFormat="1" ht="25.35" customHeight="1">
      <c r="B41" s="27"/>
      <c r="C41" s="85"/>
      <c r="D41" s="94" t="s">
        <v>44</v>
      </c>
      <c r="E41" s="52"/>
      <c r="F41" s="52"/>
      <c r="G41" s="95" t="s">
        <v>45</v>
      </c>
      <c r="H41" s="96" t="s">
        <v>46</v>
      </c>
      <c r="I41" s="52"/>
      <c r="J41" s="97">
        <f>SUM(J32:J39)</f>
        <v>0</v>
      </c>
      <c r="K41" s="98"/>
      <c r="L41" s="27"/>
    </row>
    <row r="42" spans="2:12" s="1" customFormat="1" ht="14.45" customHeight="1">
      <c r="B42" s="27"/>
      <c r="L42" s="27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7"/>
      <c r="D50" s="36" t="s">
        <v>47</v>
      </c>
      <c r="E50" s="37"/>
      <c r="F50" s="37"/>
      <c r="G50" s="36" t="s">
        <v>48</v>
      </c>
      <c r="H50" s="37"/>
      <c r="I50" s="37"/>
      <c r="J50" s="37"/>
      <c r="K50" s="37"/>
      <c r="L50" s="27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7"/>
      <c r="D61" s="38" t="s">
        <v>49</v>
      </c>
      <c r="E61" s="29"/>
      <c r="F61" s="99" t="s">
        <v>50</v>
      </c>
      <c r="G61" s="38" t="s">
        <v>49</v>
      </c>
      <c r="H61" s="29"/>
      <c r="I61" s="29"/>
      <c r="J61" s="100" t="s">
        <v>50</v>
      </c>
      <c r="K61" s="29"/>
      <c r="L61" s="27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7"/>
      <c r="D65" s="36" t="s">
        <v>51</v>
      </c>
      <c r="E65" s="37"/>
      <c r="F65" s="37"/>
      <c r="G65" s="36" t="s">
        <v>52</v>
      </c>
      <c r="H65" s="37"/>
      <c r="I65" s="37"/>
      <c r="J65" s="37"/>
      <c r="K65" s="37"/>
      <c r="L65" s="27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7"/>
      <c r="D76" s="38" t="s">
        <v>49</v>
      </c>
      <c r="E76" s="29"/>
      <c r="F76" s="99" t="s">
        <v>50</v>
      </c>
      <c r="G76" s="38" t="s">
        <v>49</v>
      </c>
      <c r="H76" s="29"/>
      <c r="I76" s="29"/>
      <c r="J76" s="100" t="s">
        <v>50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7" t="s">
        <v>99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2" t="s">
        <v>14</v>
      </c>
      <c r="L84" s="27"/>
    </row>
    <row r="85" spans="2:47" s="1" customFormat="1" ht="16.5" customHeight="1">
      <c r="B85" s="27"/>
      <c r="E85" s="211" t="str">
        <f>E7</f>
        <v>Modernizace kotelny v objektu Křižíkova 552/2, Praha</v>
      </c>
      <c r="F85" s="212"/>
      <c r="G85" s="212"/>
      <c r="H85" s="212"/>
      <c r="L85" s="27"/>
    </row>
    <row r="86" spans="2:47" s="1" customFormat="1" ht="12" customHeight="1">
      <c r="B86" s="27"/>
      <c r="C86" s="22" t="s">
        <v>95</v>
      </c>
      <c r="L86" s="27"/>
    </row>
    <row r="87" spans="2:47" s="1" customFormat="1" ht="16.5" customHeight="1">
      <c r="B87" s="27"/>
      <c r="E87" s="177" t="str">
        <f>E9</f>
        <v>D.1.4.1 - Technika prostředí staveb - plynová zařízení</v>
      </c>
      <c r="F87" s="213"/>
      <c r="G87" s="213"/>
      <c r="H87" s="213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2" t="s">
        <v>17</v>
      </c>
      <c r="F89" s="20" t="str">
        <f>F12</f>
        <v>Praha</v>
      </c>
      <c r="I89" s="22" t="s">
        <v>19</v>
      </c>
      <c r="J89" s="47" t="str">
        <f>IF(J12="","",J12)</f>
        <v>31. 3. 2019</v>
      </c>
      <c r="L89" s="27"/>
    </row>
    <row r="90" spans="2:47" s="1" customFormat="1" ht="6.95" customHeight="1">
      <c r="B90" s="27"/>
      <c r="L90" s="27"/>
    </row>
    <row r="91" spans="2:47" s="1" customFormat="1" ht="27" customHeight="1">
      <c r="B91" s="27"/>
      <c r="C91" s="22" t="s">
        <v>21</v>
      </c>
      <c r="F91" s="20" t="str">
        <f>E15</f>
        <v>Správa železniční dopravní cesty, státní organizace</v>
      </c>
      <c r="I91" s="22" t="s">
        <v>26</v>
      </c>
      <c r="J91" s="23" t="str">
        <f>E21</f>
        <v>Ing. Václav Remuta</v>
      </c>
      <c r="L91" s="27"/>
    </row>
    <row r="92" spans="2:47" s="1" customFormat="1" ht="27" customHeight="1">
      <c r="B92" s="27"/>
      <c r="C92" s="22" t="s">
        <v>24</v>
      </c>
      <c r="F92" s="20" t="str">
        <f>IF(E18="","",E18)</f>
        <v>Dle výběrového řízení</v>
      </c>
      <c r="I92" s="22" t="s">
        <v>31</v>
      </c>
      <c r="J92" s="23" t="str">
        <f>E24</f>
        <v>Ing. Václav Remuta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101" t="s">
        <v>100</v>
      </c>
      <c r="D94" s="85"/>
      <c r="E94" s="85"/>
      <c r="F94" s="85"/>
      <c r="G94" s="85"/>
      <c r="H94" s="85"/>
      <c r="I94" s="85"/>
      <c r="J94" s="102" t="s">
        <v>101</v>
      </c>
      <c r="K94" s="85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103" t="s">
        <v>102</v>
      </c>
      <c r="J96" s="61">
        <f>J129</f>
        <v>0</v>
      </c>
      <c r="L96" s="27"/>
      <c r="AU96" s="13" t="s">
        <v>103</v>
      </c>
    </row>
    <row r="97" spans="2:65" s="8" customFormat="1" ht="24.95" customHeight="1">
      <c r="B97" s="104"/>
      <c r="D97" s="105" t="s">
        <v>104</v>
      </c>
      <c r="E97" s="106"/>
      <c r="F97" s="106"/>
      <c r="G97" s="106"/>
      <c r="H97" s="106"/>
      <c r="I97" s="106"/>
      <c r="J97" s="107">
        <f>J130</f>
        <v>0</v>
      </c>
      <c r="L97" s="104"/>
    </row>
    <row r="98" spans="2:65" s="9" customFormat="1" ht="19.899999999999999" customHeight="1">
      <c r="B98" s="108"/>
      <c r="D98" s="109" t="s">
        <v>105</v>
      </c>
      <c r="E98" s="110"/>
      <c r="F98" s="110"/>
      <c r="G98" s="110"/>
      <c r="H98" s="110"/>
      <c r="I98" s="110"/>
      <c r="J98" s="111">
        <f>J131</f>
        <v>0</v>
      </c>
      <c r="L98" s="108"/>
    </row>
    <row r="99" spans="2:65" s="9" customFormat="1" ht="19.899999999999999" customHeight="1">
      <c r="B99" s="108"/>
      <c r="D99" s="109" t="s">
        <v>106</v>
      </c>
      <c r="E99" s="110"/>
      <c r="F99" s="110"/>
      <c r="G99" s="110"/>
      <c r="H99" s="110"/>
      <c r="I99" s="110"/>
      <c r="J99" s="111">
        <f>J164</f>
        <v>0</v>
      </c>
      <c r="L99" s="108"/>
    </row>
    <row r="100" spans="2:65" s="8" customFormat="1" ht="24.95" customHeight="1">
      <c r="B100" s="104"/>
      <c r="D100" s="105" t="s">
        <v>107</v>
      </c>
      <c r="E100" s="106"/>
      <c r="F100" s="106"/>
      <c r="G100" s="106"/>
      <c r="H100" s="106"/>
      <c r="I100" s="106"/>
      <c r="J100" s="107">
        <f>J168</f>
        <v>0</v>
      </c>
      <c r="L100" s="104"/>
    </row>
    <row r="101" spans="2:65" s="9" customFormat="1" ht="19.899999999999999" customHeight="1">
      <c r="B101" s="108"/>
      <c r="D101" s="109" t="s">
        <v>108</v>
      </c>
      <c r="E101" s="110"/>
      <c r="F101" s="110"/>
      <c r="G101" s="110"/>
      <c r="H101" s="110"/>
      <c r="I101" s="110"/>
      <c r="J101" s="111">
        <f>J169</f>
        <v>0</v>
      </c>
      <c r="L101" s="108"/>
    </row>
    <row r="102" spans="2:65" s="8" customFormat="1" ht="24.95" customHeight="1">
      <c r="B102" s="104"/>
      <c r="D102" s="105" t="s">
        <v>109</v>
      </c>
      <c r="E102" s="106"/>
      <c r="F102" s="106"/>
      <c r="G102" s="106"/>
      <c r="H102" s="106"/>
      <c r="I102" s="106"/>
      <c r="J102" s="107">
        <f>J176</f>
        <v>0</v>
      </c>
      <c r="L102" s="104"/>
    </row>
    <row r="103" spans="2:65" s="1" customFormat="1" ht="21.75" customHeight="1">
      <c r="B103" s="27"/>
      <c r="L103" s="27"/>
    </row>
    <row r="104" spans="2:65" s="1" customFormat="1" ht="6.95" customHeight="1">
      <c r="B104" s="27"/>
      <c r="L104" s="27"/>
    </row>
    <row r="105" spans="2:65" s="1" customFormat="1" ht="29.25" customHeight="1">
      <c r="B105" s="27"/>
      <c r="C105" s="103" t="s">
        <v>110</v>
      </c>
      <c r="I105" s="50"/>
      <c r="J105" s="112">
        <f>ROUND(J106 + J107 + J108,2)</f>
        <v>0</v>
      </c>
      <c r="L105" s="27"/>
      <c r="N105" s="113" t="s">
        <v>38</v>
      </c>
    </row>
    <row r="106" spans="2:65" s="1" customFormat="1" ht="18" customHeight="1">
      <c r="B106" s="114"/>
      <c r="C106" s="115"/>
      <c r="D106" s="210" t="s">
        <v>1415</v>
      </c>
      <c r="E106" s="210"/>
      <c r="F106" s="210"/>
      <c r="G106" s="115"/>
      <c r="H106" s="115"/>
      <c r="I106" s="115"/>
      <c r="J106" s="171"/>
      <c r="K106" s="115"/>
      <c r="L106" s="114"/>
      <c r="M106" s="115"/>
      <c r="N106" s="116" t="s">
        <v>40</v>
      </c>
      <c r="O106" s="115"/>
      <c r="P106" s="115"/>
      <c r="Q106" s="115"/>
      <c r="R106" s="115"/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7" t="s">
        <v>111</v>
      </c>
      <c r="AZ106" s="115"/>
      <c r="BA106" s="115"/>
      <c r="BB106" s="115"/>
      <c r="BC106" s="115"/>
      <c r="BD106" s="115"/>
      <c r="BE106" s="118">
        <f>IF(N106="základní",J106,0)</f>
        <v>0</v>
      </c>
      <c r="BF106" s="118">
        <f>IF(N106="snížená",J106,0)</f>
        <v>0</v>
      </c>
      <c r="BG106" s="118">
        <f>IF(N106="zákl. přenesená",J106,0)</f>
        <v>0</v>
      </c>
      <c r="BH106" s="118">
        <f>IF(N106="sníž. přenesená",J106,0)</f>
        <v>0</v>
      </c>
      <c r="BI106" s="118">
        <f>IF(N106="nulová",J106,0)</f>
        <v>0</v>
      </c>
      <c r="BJ106" s="117" t="s">
        <v>84</v>
      </c>
      <c r="BK106" s="115"/>
      <c r="BL106" s="115"/>
      <c r="BM106" s="115"/>
    </row>
    <row r="107" spans="2:65" s="1" customFormat="1" ht="18" customHeight="1">
      <c r="B107" s="114"/>
      <c r="C107" s="115"/>
      <c r="D107" s="210" t="s">
        <v>1416</v>
      </c>
      <c r="E107" s="210"/>
      <c r="F107" s="210"/>
      <c r="G107" s="115"/>
      <c r="H107" s="115"/>
      <c r="I107" s="115"/>
      <c r="J107" s="171"/>
      <c r="K107" s="115"/>
      <c r="L107" s="114"/>
      <c r="M107" s="115"/>
      <c r="N107" s="116" t="s">
        <v>40</v>
      </c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5"/>
      <c r="AH107" s="115"/>
      <c r="AI107" s="115"/>
      <c r="AJ107" s="115"/>
      <c r="AK107" s="115"/>
      <c r="AL107" s="115"/>
      <c r="AM107" s="115"/>
      <c r="AN107" s="115"/>
      <c r="AO107" s="115"/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7" t="s">
        <v>111</v>
      </c>
      <c r="AZ107" s="115"/>
      <c r="BA107" s="115"/>
      <c r="BB107" s="115"/>
      <c r="BC107" s="115"/>
      <c r="BD107" s="115"/>
      <c r="BE107" s="118">
        <f>IF(N107="základní",J107,0)</f>
        <v>0</v>
      </c>
      <c r="BF107" s="118">
        <f>IF(N107="snížená",J107,0)</f>
        <v>0</v>
      </c>
      <c r="BG107" s="118">
        <f>IF(N107="zákl. přenesená",J107,0)</f>
        <v>0</v>
      </c>
      <c r="BH107" s="118">
        <f>IF(N107="sníž. přenesená",J107,0)</f>
        <v>0</v>
      </c>
      <c r="BI107" s="118">
        <f>IF(N107="nulová",J107,0)</f>
        <v>0</v>
      </c>
      <c r="BJ107" s="117" t="s">
        <v>84</v>
      </c>
      <c r="BK107" s="115"/>
      <c r="BL107" s="115"/>
      <c r="BM107" s="115"/>
    </row>
    <row r="108" spans="2:65" s="1" customFormat="1" ht="18" customHeight="1">
      <c r="B108" s="114"/>
      <c r="C108" s="115"/>
      <c r="D108" s="210" t="s">
        <v>1417</v>
      </c>
      <c r="E108" s="210"/>
      <c r="F108" s="210"/>
      <c r="G108" s="115"/>
      <c r="H108" s="115"/>
      <c r="I108" s="115"/>
      <c r="J108" s="171"/>
      <c r="K108" s="115"/>
      <c r="L108" s="114"/>
      <c r="M108" s="115"/>
      <c r="N108" s="116" t="s">
        <v>40</v>
      </c>
      <c r="O108" s="115"/>
      <c r="P108" s="115"/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5"/>
      <c r="AH108" s="115"/>
      <c r="AI108" s="115"/>
      <c r="AJ108" s="115"/>
      <c r="AK108" s="115"/>
      <c r="AL108" s="115"/>
      <c r="AM108" s="115"/>
      <c r="AN108" s="115"/>
      <c r="AO108" s="115"/>
      <c r="AP108" s="115"/>
      <c r="AQ108" s="115"/>
      <c r="AR108" s="115"/>
      <c r="AS108" s="115"/>
      <c r="AT108" s="115"/>
      <c r="AU108" s="115"/>
      <c r="AV108" s="115"/>
      <c r="AW108" s="115"/>
      <c r="AX108" s="115"/>
      <c r="AY108" s="117" t="s">
        <v>111</v>
      </c>
      <c r="AZ108" s="115"/>
      <c r="BA108" s="115"/>
      <c r="BB108" s="115"/>
      <c r="BC108" s="115"/>
      <c r="BD108" s="115"/>
      <c r="BE108" s="118">
        <f>IF(N108="základní",J108,0)</f>
        <v>0</v>
      </c>
      <c r="BF108" s="118">
        <f>IF(N108="snížená",J108,0)</f>
        <v>0</v>
      </c>
      <c r="BG108" s="118">
        <f>IF(N108="zákl. přenesená",J108,0)</f>
        <v>0</v>
      </c>
      <c r="BH108" s="118">
        <f>IF(N108="sníž. přenesená",J108,0)</f>
        <v>0</v>
      </c>
      <c r="BI108" s="118">
        <f>IF(N108="nulová",J108,0)</f>
        <v>0</v>
      </c>
      <c r="BJ108" s="117" t="s">
        <v>84</v>
      </c>
      <c r="BK108" s="115"/>
      <c r="BL108" s="115"/>
      <c r="BM108" s="115"/>
    </row>
    <row r="109" spans="2:65" s="1" customFormat="1" ht="18" customHeight="1">
      <c r="B109" s="27"/>
      <c r="L109" s="27"/>
    </row>
    <row r="110" spans="2:65" s="1" customFormat="1" ht="29.25" customHeight="1">
      <c r="B110" s="27"/>
      <c r="C110" s="84" t="s">
        <v>93</v>
      </c>
      <c r="D110" s="85"/>
      <c r="E110" s="85"/>
      <c r="F110" s="85"/>
      <c r="G110" s="85"/>
      <c r="H110" s="85"/>
      <c r="I110" s="85"/>
      <c r="J110" s="86">
        <f>ROUND(J96+J105,2)</f>
        <v>0</v>
      </c>
      <c r="K110" s="85"/>
      <c r="L110" s="27"/>
    </row>
    <row r="111" spans="2:65" s="1" customFormat="1" ht="6.95" customHeight="1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27"/>
    </row>
    <row r="115" spans="2:20" s="1" customFormat="1" ht="6.95" customHeight="1"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27"/>
    </row>
    <row r="116" spans="2:20" s="1" customFormat="1" ht="24.95" customHeight="1">
      <c r="B116" s="27"/>
      <c r="C116" s="17" t="s">
        <v>112</v>
      </c>
      <c r="L116" s="27"/>
    </row>
    <row r="117" spans="2:20" s="1" customFormat="1" ht="6.95" customHeight="1">
      <c r="B117" s="27"/>
      <c r="L117" s="27"/>
    </row>
    <row r="118" spans="2:20" s="1" customFormat="1" ht="12" customHeight="1">
      <c r="B118" s="27"/>
      <c r="C118" s="22" t="s">
        <v>14</v>
      </c>
      <c r="L118" s="27"/>
    </row>
    <row r="119" spans="2:20" s="1" customFormat="1" ht="16.5" customHeight="1">
      <c r="B119" s="27"/>
      <c r="E119" s="211" t="str">
        <f>E7</f>
        <v>Modernizace kotelny v objektu Křižíkova 552/2, Praha</v>
      </c>
      <c r="F119" s="212"/>
      <c r="G119" s="212"/>
      <c r="H119" s="212"/>
      <c r="L119" s="27"/>
    </row>
    <row r="120" spans="2:20" s="1" customFormat="1" ht="12" customHeight="1">
      <c r="B120" s="27"/>
      <c r="C120" s="22" t="s">
        <v>95</v>
      </c>
      <c r="L120" s="27"/>
    </row>
    <row r="121" spans="2:20" s="1" customFormat="1" ht="16.5" customHeight="1">
      <c r="B121" s="27"/>
      <c r="E121" s="177" t="str">
        <f>E9</f>
        <v>D.1.4.1 - Technika prostředí staveb - plynová zařízení</v>
      </c>
      <c r="F121" s="213"/>
      <c r="G121" s="213"/>
      <c r="H121" s="213"/>
      <c r="L121" s="27"/>
    </row>
    <row r="122" spans="2:20" s="1" customFormat="1" ht="6.95" customHeight="1">
      <c r="B122" s="27"/>
      <c r="L122" s="27"/>
    </row>
    <row r="123" spans="2:20" s="1" customFormat="1" ht="12" customHeight="1">
      <c r="B123" s="27"/>
      <c r="C123" s="22" t="s">
        <v>17</v>
      </c>
      <c r="F123" s="20" t="str">
        <f>F12</f>
        <v>Praha</v>
      </c>
      <c r="I123" s="22" t="s">
        <v>19</v>
      </c>
      <c r="J123" s="47" t="str">
        <f>IF(J12="","",J12)</f>
        <v>31. 3. 2019</v>
      </c>
      <c r="L123" s="27"/>
    </row>
    <row r="124" spans="2:20" s="1" customFormat="1" ht="6.95" customHeight="1">
      <c r="B124" s="27"/>
      <c r="L124" s="27"/>
    </row>
    <row r="125" spans="2:20" s="1" customFormat="1" ht="27" customHeight="1">
      <c r="B125" s="27"/>
      <c r="C125" s="22" t="s">
        <v>21</v>
      </c>
      <c r="F125" s="20" t="str">
        <f>E15</f>
        <v>Správa železniční dopravní cesty, státní organizace</v>
      </c>
      <c r="I125" s="22" t="s">
        <v>26</v>
      </c>
      <c r="J125" s="23" t="str">
        <f>E21</f>
        <v>Ing. Václav Remuta</v>
      </c>
      <c r="L125" s="27"/>
    </row>
    <row r="126" spans="2:20" s="1" customFormat="1" ht="27" customHeight="1">
      <c r="B126" s="27"/>
      <c r="C126" s="22" t="s">
        <v>24</v>
      </c>
      <c r="F126" s="20" t="str">
        <f>IF(E18="","",E18)</f>
        <v>Dle výběrového řízení</v>
      </c>
      <c r="I126" s="22" t="s">
        <v>31</v>
      </c>
      <c r="J126" s="23" t="str">
        <f>E24</f>
        <v>Ing. Václav Remuta</v>
      </c>
      <c r="L126" s="27"/>
    </row>
    <row r="127" spans="2:20" s="1" customFormat="1" ht="10.35" customHeight="1">
      <c r="B127" s="27"/>
      <c r="L127" s="27"/>
    </row>
    <row r="128" spans="2:20" s="10" customFormat="1" ht="29.25" customHeight="1">
      <c r="B128" s="119"/>
      <c r="C128" s="120" t="s">
        <v>113</v>
      </c>
      <c r="D128" s="121" t="s">
        <v>59</v>
      </c>
      <c r="E128" s="121" t="s">
        <v>55</v>
      </c>
      <c r="F128" s="121" t="s">
        <v>56</v>
      </c>
      <c r="G128" s="121" t="s">
        <v>114</v>
      </c>
      <c r="H128" s="121" t="s">
        <v>115</v>
      </c>
      <c r="I128" s="121" t="s">
        <v>116</v>
      </c>
      <c r="J128" s="122" t="s">
        <v>101</v>
      </c>
      <c r="K128" s="123" t="s">
        <v>117</v>
      </c>
      <c r="L128" s="119"/>
      <c r="M128" s="54" t="s">
        <v>1</v>
      </c>
      <c r="N128" s="55" t="s">
        <v>38</v>
      </c>
      <c r="O128" s="55" t="s">
        <v>118</v>
      </c>
      <c r="P128" s="55" t="s">
        <v>119</v>
      </c>
      <c r="Q128" s="55" t="s">
        <v>120</v>
      </c>
      <c r="R128" s="55" t="s">
        <v>121</v>
      </c>
      <c r="S128" s="55" t="s">
        <v>122</v>
      </c>
      <c r="T128" s="56" t="s">
        <v>123</v>
      </c>
    </row>
    <row r="129" spans="2:65" s="1" customFormat="1" ht="22.9" customHeight="1">
      <c r="B129" s="27"/>
      <c r="C129" s="59" t="s">
        <v>124</v>
      </c>
      <c r="J129" s="124">
        <f>BK129</f>
        <v>0</v>
      </c>
      <c r="L129" s="27"/>
      <c r="M129" s="57"/>
      <c r="N129" s="48"/>
      <c r="O129" s="48"/>
      <c r="P129" s="125">
        <f>P130+P168+P176</f>
        <v>48.066925999999988</v>
      </c>
      <c r="Q129" s="48"/>
      <c r="R129" s="125">
        <f>R130+R168+R176</f>
        <v>0.3223821604999999</v>
      </c>
      <c r="S129" s="48"/>
      <c r="T129" s="126">
        <f>T130+T168+T176</f>
        <v>0.41493000000000002</v>
      </c>
      <c r="AT129" s="13" t="s">
        <v>73</v>
      </c>
      <c r="AU129" s="13" t="s">
        <v>103</v>
      </c>
      <c r="BK129" s="127">
        <f>BK130+BK168+BK176</f>
        <v>0</v>
      </c>
    </row>
    <row r="130" spans="2:65" s="11" customFormat="1" ht="25.9" customHeight="1">
      <c r="B130" s="128"/>
      <c r="D130" s="129" t="s">
        <v>73</v>
      </c>
      <c r="E130" s="130" t="s">
        <v>125</v>
      </c>
      <c r="F130" s="130" t="s">
        <v>126</v>
      </c>
      <c r="J130" s="131">
        <f>BK130</f>
        <v>0</v>
      </c>
      <c r="L130" s="128"/>
      <c r="M130" s="132"/>
      <c r="N130" s="133"/>
      <c r="O130" s="133"/>
      <c r="P130" s="134">
        <f>P131+P164</f>
        <v>44.399925999999986</v>
      </c>
      <c r="Q130" s="133"/>
      <c r="R130" s="134">
        <f>R131+R164</f>
        <v>0.31806216049999991</v>
      </c>
      <c r="S130" s="133"/>
      <c r="T130" s="135">
        <f>T131+T164</f>
        <v>0.41493000000000002</v>
      </c>
      <c r="AR130" s="129" t="s">
        <v>84</v>
      </c>
      <c r="AT130" s="136" t="s">
        <v>73</v>
      </c>
      <c r="AU130" s="136" t="s">
        <v>74</v>
      </c>
      <c r="AY130" s="129" t="s">
        <v>127</v>
      </c>
      <c r="BK130" s="137">
        <f>BK131+BK164</f>
        <v>0</v>
      </c>
    </row>
    <row r="131" spans="2:65" s="11" customFormat="1" ht="22.9" customHeight="1">
      <c r="B131" s="128"/>
      <c r="D131" s="129" t="s">
        <v>73</v>
      </c>
      <c r="E131" s="138" t="s">
        <v>128</v>
      </c>
      <c r="F131" s="138" t="s">
        <v>129</v>
      </c>
      <c r="J131" s="139">
        <f>BK131</f>
        <v>0</v>
      </c>
      <c r="L131" s="128"/>
      <c r="M131" s="132"/>
      <c r="N131" s="133"/>
      <c r="O131" s="133"/>
      <c r="P131" s="134">
        <f>SUM(P132:P163)</f>
        <v>42.935925999999988</v>
      </c>
      <c r="Q131" s="133"/>
      <c r="R131" s="134">
        <f>SUM(R132:R163)</f>
        <v>0.31303216049999993</v>
      </c>
      <c r="S131" s="133"/>
      <c r="T131" s="135">
        <f>SUM(T132:T163)</f>
        <v>0.41493000000000002</v>
      </c>
      <c r="AR131" s="129" t="s">
        <v>84</v>
      </c>
      <c r="AT131" s="136" t="s">
        <v>73</v>
      </c>
      <c r="AU131" s="136" t="s">
        <v>82</v>
      </c>
      <c r="AY131" s="129" t="s">
        <v>127</v>
      </c>
      <c r="BK131" s="137">
        <f>SUM(BK132:BK163)</f>
        <v>0</v>
      </c>
    </row>
    <row r="132" spans="2:65" s="1" customFormat="1" ht="24" customHeight="1">
      <c r="B132" s="114"/>
      <c r="C132" s="140" t="s">
        <v>82</v>
      </c>
      <c r="D132" s="140" t="s">
        <v>130</v>
      </c>
      <c r="E132" s="141" t="s">
        <v>131</v>
      </c>
      <c r="F132" s="142" t="s">
        <v>132</v>
      </c>
      <c r="G132" s="143" t="s">
        <v>133</v>
      </c>
      <c r="H132" s="144">
        <v>7</v>
      </c>
      <c r="I132" s="165"/>
      <c r="J132" s="145">
        <f t="shared" ref="J132:J163" si="0">ROUND(I132*H132,2)</f>
        <v>0</v>
      </c>
      <c r="K132" s="142" t="s">
        <v>1</v>
      </c>
      <c r="L132" s="27"/>
      <c r="M132" s="146" t="s">
        <v>1</v>
      </c>
      <c r="N132" s="147" t="s">
        <v>39</v>
      </c>
      <c r="O132" s="148">
        <v>0.47199999999999998</v>
      </c>
      <c r="P132" s="148">
        <f t="shared" ref="P132:P163" si="1">O132*H132</f>
        <v>3.3039999999999998</v>
      </c>
      <c r="Q132" s="148">
        <v>1.4702199999999999E-3</v>
      </c>
      <c r="R132" s="148">
        <f t="shared" ref="R132:R163" si="2">Q132*H132</f>
        <v>1.029154E-2</v>
      </c>
      <c r="S132" s="148">
        <v>0</v>
      </c>
      <c r="T132" s="149">
        <f t="shared" ref="T132:T163" si="3">S132*H132</f>
        <v>0</v>
      </c>
      <c r="AR132" s="150" t="s">
        <v>134</v>
      </c>
      <c r="AT132" s="150" t="s">
        <v>130</v>
      </c>
      <c r="AU132" s="150" t="s">
        <v>84</v>
      </c>
      <c r="AY132" s="13" t="s">
        <v>127</v>
      </c>
      <c r="BE132" s="151">
        <f t="shared" ref="BE132:BE163" si="4">IF(N132="základní",J132,0)</f>
        <v>0</v>
      </c>
      <c r="BF132" s="151">
        <f t="shared" ref="BF132:BF163" si="5">IF(N132="snížená",J132,0)</f>
        <v>0</v>
      </c>
      <c r="BG132" s="151">
        <f t="shared" ref="BG132:BG163" si="6">IF(N132="zákl. přenesená",J132,0)</f>
        <v>0</v>
      </c>
      <c r="BH132" s="151">
        <f t="shared" ref="BH132:BH163" si="7">IF(N132="sníž. přenesená",J132,0)</f>
        <v>0</v>
      </c>
      <c r="BI132" s="151">
        <f t="shared" ref="BI132:BI163" si="8">IF(N132="nulová",J132,0)</f>
        <v>0</v>
      </c>
      <c r="BJ132" s="13" t="s">
        <v>82</v>
      </c>
      <c r="BK132" s="151">
        <f t="shared" ref="BK132:BK163" si="9">ROUND(I132*H132,2)</f>
        <v>0</v>
      </c>
      <c r="BL132" s="13" t="s">
        <v>134</v>
      </c>
      <c r="BM132" s="150" t="s">
        <v>135</v>
      </c>
    </row>
    <row r="133" spans="2:65" s="1" customFormat="1" ht="24" customHeight="1">
      <c r="B133" s="114"/>
      <c r="C133" s="140" t="s">
        <v>84</v>
      </c>
      <c r="D133" s="140" t="s">
        <v>130</v>
      </c>
      <c r="E133" s="141" t="s">
        <v>136</v>
      </c>
      <c r="F133" s="142" t="s">
        <v>137</v>
      </c>
      <c r="G133" s="143" t="s">
        <v>133</v>
      </c>
      <c r="H133" s="144">
        <v>20</v>
      </c>
      <c r="I133" s="165"/>
      <c r="J133" s="145">
        <f t="shared" si="0"/>
        <v>0</v>
      </c>
      <c r="K133" s="142" t="s">
        <v>1</v>
      </c>
      <c r="L133" s="27"/>
      <c r="M133" s="146" t="s">
        <v>1</v>
      </c>
      <c r="N133" s="147" t="s">
        <v>39</v>
      </c>
      <c r="O133" s="148">
        <v>0.60099999999999998</v>
      </c>
      <c r="P133" s="148">
        <f t="shared" si="1"/>
        <v>12.02</v>
      </c>
      <c r="Q133" s="148">
        <v>2.6976399999999998E-3</v>
      </c>
      <c r="R133" s="148">
        <f t="shared" si="2"/>
        <v>5.3952799999999995E-2</v>
      </c>
      <c r="S133" s="148">
        <v>0</v>
      </c>
      <c r="T133" s="149">
        <f t="shared" si="3"/>
        <v>0</v>
      </c>
      <c r="AR133" s="150" t="s">
        <v>134</v>
      </c>
      <c r="AT133" s="150" t="s">
        <v>130</v>
      </c>
      <c r="AU133" s="150" t="s">
        <v>84</v>
      </c>
      <c r="AY133" s="13" t="s">
        <v>127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3" t="s">
        <v>82</v>
      </c>
      <c r="BK133" s="151">
        <f t="shared" si="9"/>
        <v>0</v>
      </c>
      <c r="BL133" s="13" t="s">
        <v>134</v>
      </c>
      <c r="BM133" s="150" t="s">
        <v>138</v>
      </c>
    </row>
    <row r="134" spans="2:65" s="1" customFormat="1" ht="24" customHeight="1">
      <c r="B134" s="114"/>
      <c r="C134" s="140" t="s">
        <v>139</v>
      </c>
      <c r="D134" s="140" t="s">
        <v>130</v>
      </c>
      <c r="E134" s="141" t="s">
        <v>140</v>
      </c>
      <c r="F134" s="142" t="s">
        <v>141</v>
      </c>
      <c r="G134" s="143" t="s">
        <v>133</v>
      </c>
      <c r="H134" s="144">
        <v>8</v>
      </c>
      <c r="I134" s="165"/>
      <c r="J134" s="145">
        <f t="shared" si="0"/>
        <v>0</v>
      </c>
      <c r="K134" s="142" t="s">
        <v>1</v>
      </c>
      <c r="L134" s="27"/>
      <c r="M134" s="146" t="s">
        <v>1</v>
      </c>
      <c r="N134" s="147" t="s">
        <v>39</v>
      </c>
      <c r="O134" s="148">
        <v>0.65</v>
      </c>
      <c r="P134" s="148">
        <f t="shared" si="1"/>
        <v>5.2</v>
      </c>
      <c r="Q134" s="148">
        <v>3.4790400000000001E-3</v>
      </c>
      <c r="R134" s="148">
        <f t="shared" si="2"/>
        <v>2.7832320000000001E-2</v>
      </c>
      <c r="S134" s="148">
        <v>0</v>
      </c>
      <c r="T134" s="149">
        <f t="shared" si="3"/>
        <v>0</v>
      </c>
      <c r="AR134" s="150" t="s">
        <v>134</v>
      </c>
      <c r="AT134" s="150" t="s">
        <v>130</v>
      </c>
      <c r="AU134" s="150" t="s">
        <v>84</v>
      </c>
      <c r="AY134" s="13" t="s">
        <v>127</v>
      </c>
      <c r="BE134" s="151">
        <f t="shared" si="4"/>
        <v>0</v>
      </c>
      <c r="BF134" s="151">
        <f t="shared" si="5"/>
        <v>0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3" t="s">
        <v>82</v>
      </c>
      <c r="BK134" s="151">
        <f t="shared" si="9"/>
        <v>0</v>
      </c>
      <c r="BL134" s="13" t="s">
        <v>134</v>
      </c>
      <c r="BM134" s="150" t="s">
        <v>142</v>
      </c>
    </row>
    <row r="135" spans="2:65" s="1" customFormat="1" ht="24" customHeight="1">
      <c r="B135" s="114"/>
      <c r="C135" s="140" t="s">
        <v>143</v>
      </c>
      <c r="D135" s="140" t="s">
        <v>130</v>
      </c>
      <c r="E135" s="141" t="s">
        <v>144</v>
      </c>
      <c r="F135" s="142" t="s">
        <v>145</v>
      </c>
      <c r="G135" s="143" t="s">
        <v>133</v>
      </c>
      <c r="H135" s="144">
        <v>26</v>
      </c>
      <c r="I135" s="165"/>
      <c r="J135" s="145">
        <f t="shared" si="0"/>
        <v>0</v>
      </c>
      <c r="K135" s="142" t="s">
        <v>1</v>
      </c>
      <c r="L135" s="27"/>
      <c r="M135" s="146" t="s">
        <v>1</v>
      </c>
      <c r="N135" s="147" t="s">
        <v>39</v>
      </c>
      <c r="O135" s="148">
        <v>0.03</v>
      </c>
      <c r="P135" s="148">
        <f t="shared" si="1"/>
        <v>0.78</v>
      </c>
      <c r="Q135" s="148">
        <v>1.1242E-4</v>
      </c>
      <c r="R135" s="148">
        <f t="shared" si="2"/>
        <v>2.9229199999999999E-3</v>
      </c>
      <c r="S135" s="148">
        <v>2.15E-3</v>
      </c>
      <c r="T135" s="149">
        <f t="shared" si="3"/>
        <v>5.5899999999999998E-2</v>
      </c>
      <c r="AR135" s="150" t="s">
        <v>134</v>
      </c>
      <c r="AT135" s="150" t="s">
        <v>130</v>
      </c>
      <c r="AU135" s="150" t="s">
        <v>84</v>
      </c>
      <c r="AY135" s="13" t="s">
        <v>127</v>
      </c>
      <c r="BE135" s="151">
        <f t="shared" si="4"/>
        <v>0</v>
      </c>
      <c r="BF135" s="151">
        <f t="shared" si="5"/>
        <v>0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3" t="s">
        <v>82</v>
      </c>
      <c r="BK135" s="151">
        <f t="shared" si="9"/>
        <v>0</v>
      </c>
      <c r="BL135" s="13" t="s">
        <v>134</v>
      </c>
      <c r="BM135" s="150" t="s">
        <v>146</v>
      </c>
    </row>
    <row r="136" spans="2:65" s="1" customFormat="1" ht="24" customHeight="1">
      <c r="B136" s="114"/>
      <c r="C136" s="140" t="s">
        <v>147</v>
      </c>
      <c r="D136" s="140" t="s">
        <v>130</v>
      </c>
      <c r="E136" s="141" t="s">
        <v>148</v>
      </c>
      <c r="F136" s="142" t="s">
        <v>149</v>
      </c>
      <c r="G136" s="143" t="s">
        <v>133</v>
      </c>
      <c r="H136" s="144">
        <v>9</v>
      </c>
      <c r="I136" s="165"/>
      <c r="J136" s="145">
        <f t="shared" si="0"/>
        <v>0</v>
      </c>
      <c r="K136" s="142" t="s">
        <v>1</v>
      </c>
      <c r="L136" s="27"/>
      <c r="M136" s="146" t="s">
        <v>1</v>
      </c>
      <c r="N136" s="147" t="s">
        <v>39</v>
      </c>
      <c r="O136" s="148">
        <v>4.3999999999999997E-2</v>
      </c>
      <c r="P136" s="148">
        <f t="shared" si="1"/>
        <v>0.39599999999999996</v>
      </c>
      <c r="Q136" s="148">
        <v>3.8959999999999998E-4</v>
      </c>
      <c r="R136" s="148">
        <f t="shared" si="2"/>
        <v>3.5063999999999998E-3</v>
      </c>
      <c r="S136" s="148">
        <v>3.4199999999999999E-3</v>
      </c>
      <c r="T136" s="149">
        <f t="shared" si="3"/>
        <v>3.0779999999999998E-2</v>
      </c>
      <c r="AR136" s="150" t="s">
        <v>134</v>
      </c>
      <c r="AT136" s="150" t="s">
        <v>130</v>
      </c>
      <c r="AU136" s="150" t="s">
        <v>84</v>
      </c>
      <c r="AY136" s="13" t="s">
        <v>127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3" t="s">
        <v>82</v>
      </c>
      <c r="BK136" s="151">
        <f t="shared" si="9"/>
        <v>0</v>
      </c>
      <c r="BL136" s="13" t="s">
        <v>134</v>
      </c>
      <c r="BM136" s="150" t="s">
        <v>150</v>
      </c>
    </row>
    <row r="137" spans="2:65" s="1" customFormat="1" ht="24" customHeight="1">
      <c r="B137" s="114"/>
      <c r="C137" s="140" t="s">
        <v>151</v>
      </c>
      <c r="D137" s="140" t="s">
        <v>130</v>
      </c>
      <c r="E137" s="141" t="s">
        <v>152</v>
      </c>
      <c r="F137" s="142" t="s">
        <v>153</v>
      </c>
      <c r="G137" s="143" t="s">
        <v>154</v>
      </c>
      <c r="H137" s="144">
        <v>1</v>
      </c>
      <c r="I137" s="165"/>
      <c r="J137" s="145">
        <f t="shared" si="0"/>
        <v>0</v>
      </c>
      <c r="K137" s="142" t="s">
        <v>1</v>
      </c>
      <c r="L137" s="27"/>
      <c r="M137" s="146" t="s">
        <v>1</v>
      </c>
      <c r="N137" s="147" t="s">
        <v>39</v>
      </c>
      <c r="O137" s="148">
        <v>0.434</v>
      </c>
      <c r="P137" s="148">
        <f t="shared" si="1"/>
        <v>0.434</v>
      </c>
      <c r="Q137" s="148">
        <v>0</v>
      </c>
      <c r="R137" s="148">
        <f t="shared" si="2"/>
        <v>0</v>
      </c>
      <c r="S137" s="148">
        <v>2.826E-2</v>
      </c>
      <c r="T137" s="149">
        <f t="shared" si="3"/>
        <v>2.826E-2</v>
      </c>
      <c r="AR137" s="150" t="s">
        <v>134</v>
      </c>
      <c r="AT137" s="150" t="s">
        <v>130</v>
      </c>
      <c r="AU137" s="150" t="s">
        <v>84</v>
      </c>
      <c r="AY137" s="13" t="s">
        <v>127</v>
      </c>
      <c r="BE137" s="151">
        <f t="shared" si="4"/>
        <v>0</v>
      </c>
      <c r="BF137" s="151">
        <f t="shared" si="5"/>
        <v>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3" t="s">
        <v>82</v>
      </c>
      <c r="BK137" s="151">
        <f t="shared" si="9"/>
        <v>0</v>
      </c>
      <c r="BL137" s="13" t="s">
        <v>134</v>
      </c>
      <c r="BM137" s="150" t="s">
        <v>155</v>
      </c>
    </row>
    <row r="138" spans="2:65" s="1" customFormat="1" ht="24.95" customHeight="1">
      <c r="B138" s="114"/>
      <c r="C138" s="140" t="s">
        <v>156</v>
      </c>
      <c r="D138" s="140" t="s">
        <v>130</v>
      </c>
      <c r="E138" s="141" t="s">
        <v>157</v>
      </c>
      <c r="F138" s="142" t="s">
        <v>158</v>
      </c>
      <c r="G138" s="143" t="s">
        <v>154</v>
      </c>
      <c r="H138" s="144">
        <v>3</v>
      </c>
      <c r="I138" s="165"/>
      <c r="J138" s="145">
        <f t="shared" si="0"/>
        <v>0</v>
      </c>
      <c r="K138" s="142" t="s">
        <v>1</v>
      </c>
      <c r="L138" s="27"/>
      <c r="M138" s="146" t="s">
        <v>1</v>
      </c>
      <c r="N138" s="147" t="s">
        <v>39</v>
      </c>
      <c r="O138" s="148">
        <v>4.1000000000000002E-2</v>
      </c>
      <c r="P138" s="148">
        <f t="shared" si="1"/>
        <v>0.123</v>
      </c>
      <c r="Q138" s="148">
        <v>0</v>
      </c>
      <c r="R138" s="148">
        <f t="shared" si="2"/>
        <v>0</v>
      </c>
      <c r="S138" s="148">
        <v>6.8999999999999997E-4</v>
      </c>
      <c r="T138" s="149">
        <f t="shared" si="3"/>
        <v>2.0699999999999998E-3</v>
      </c>
      <c r="AR138" s="150" t="s">
        <v>134</v>
      </c>
      <c r="AT138" s="150" t="s">
        <v>130</v>
      </c>
      <c r="AU138" s="150" t="s">
        <v>84</v>
      </c>
      <c r="AY138" s="13" t="s">
        <v>127</v>
      </c>
      <c r="BE138" s="151">
        <f t="shared" si="4"/>
        <v>0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3" t="s">
        <v>82</v>
      </c>
      <c r="BK138" s="151">
        <f t="shared" si="9"/>
        <v>0</v>
      </c>
      <c r="BL138" s="13" t="s">
        <v>134</v>
      </c>
      <c r="BM138" s="150" t="s">
        <v>159</v>
      </c>
    </row>
    <row r="139" spans="2:65" s="1" customFormat="1" ht="24.95" customHeight="1">
      <c r="B139" s="114"/>
      <c r="C139" s="140" t="s">
        <v>160</v>
      </c>
      <c r="D139" s="140" t="s">
        <v>130</v>
      </c>
      <c r="E139" s="141" t="s">
        <v>161</v>
      </c>
      <c r="F139" s="142" t="s">
        <v>162</v>
      </c>
      <c r="G139" s="143" t="s">
        <v>154</v>
      </c>
      <c r="H139" s="144">
        <v>7</v>
      </c>
      <c r="I139" s="165"/>
      <c r="J139" s="145">
        <f t="shared" si="0"/>
        <v>0</v>
      </c>
      <c r="K139" s="142" t="s">
        <v>1</v>
      </c>
      <c r="L139" s="27"/>
      <c r="M139" s="146" t="s">
        <v>1</v>
      </c>
      <c r="N139" s="147" t="s">
        <v>39</v>
      </c>
      <c r="O139" s="148">
        <v>6.2E-2</v>
      </c>
      <c r="P139" s="148">
        <f t="shared" si="1"/>
        <v>0.434</v>
      </c>
      <c r="Q139" s="148">
        <v>0</v>
      </c>
      <c r="R139" s="148">
        <f t="shared" si="2"/>
        <v>0</v>
      </c>
      <c r="S139" s="148">
        <v>5.2999999999999998E-4</v>
      </c>
      <c r="T139" s="149">
        <f t="shared" si="3"/>
        <v>3.7099999999999998E-3</v>
      </c>
      <c r="AR139" s="150" t="s">
        <v>134</v>
      </c>
      <c r="AT139" s="150" t="s">
        <v>130</v>
      </c>
      <c r="AU139" s="150" t="s">
        <v>84</v>
      </c>
      <c r="AY139" s="13" t="s">
        <v>127</v>
      </c>
      <c r="BE139" s="151">
        <f t="shared" si="4"/>
        <v>0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3" t="s">
        <v>82</v>
      </c>
      <c r="BK139" s="151">
        <f t="shared" si="9"/>
        <v>0</v>
      </c>
      <c r="BL139" s="13" t="s">
        <v>134</v>
      </c>
      <c r="BM139" s="150" t="s">
        <v>163</v>
      </c>
    </row>
    <row r="140" spans="2:65" s="1" customFormat="1" ht="24.95" customHeight="1">
      <c r="B140" s="114"/>
      <c r="C140" s="140" t="s">
        <v>164</v>
      </c>
      <c r="D140" s="140" t="s">
        <v>130</v>
      </c>
      <c r="E140" s="141" t="s">
        <v>165</v>
      </c>
      <c r="F140" s="142" t="s">
        <v>166</v>
      </c>
      <c r="G140" s="143" t="s">
        <v>154</v>
      </c>
      <c r="H140" s="144">
        <v>3</v>
      </c>
      <c r="I140" s="165"/>
      <c r="J140" s="145">
        <f t="shared" si="0"/>
        <v>0</v>
      </c>
      <c r="K140" s="142" t="s">
        <v>1</v>
      </c>
      <c r="L140" s="27"/>
      <c r="M140" s="146" t="s">
        <v>1</v>
      </c>
      <c r="N140" s="147" t="s">
        <v>39</v>
      </c>
      <c r="O140" s="148">
        <v>7.1999999999999995E-2</v>
      </c>
      <c r="P140" s="148">
        <f t="shared" si="1"/>
        <v>0.21599999999999997</v>
      </c>
      <c r="Q140" s="148">
        <v>0</v>
      </c>
      <c r="R140" s="148">
        <f t="shared" si="2"/>
        <v>0</v>
      </c>
      <c r="S140" s="148">
        <v>1.23E-3</v>
      </c>
      <c r="T140" s="149">
        <f t="shared" si="3"/>
        <v>3.6899999999999997E-3</v>
      </c>
      <c r="AR140" s="150" t="s">
        <v>134</v>
      </c>
      <c r="AT140" s="150" t="s">
        <v>130</v>
      </c>
      <c r="AU140" s="150" t="s">
        <v>84</v>
      </c>
      <c r="AY140" s="13" t="s">
        <v>127</v>
      </c>
      <c r="BE140" s="151">
        <f t="shared" si="4"/>
        <v>0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3" t="s">
        <v>82</v>
      </c>
      <c r="BK140" s="151">
        <f t="shared" si="9"/>
        <v>0</v>
      </c>
      <c r="BL140" s="13" t="s">
        <v>134</v>
      </c>
      <c r="BM140" s="150" t="s">
        <v>167</v>
      </c>
    </row>
    <row r="141" spans="2:65" s="1" customFormat="1" ht="16.5" customHeight="1">
      <c r="B141" s="114"/>
      <c r="C141" s="140" t="s">
        <v>168</v>
      </c>
      <c r="D141" s="140" t="s">
        <v>130</v>
      </c>
      <c r="E141" s="141" t="s">
        <v>169</v>
      </c>
      <c r="F141" s="142" t="s">
        <v>170</v>
      </c>
      <c r="G141" s="143" t="s">
        <v>154</v>
      </c>
      <c r="H141" s="144">
        <v>2</v>
      </c>
      <c r="I141" s="165"/>
      <c r="J141" s="145">
        <f t="shared" si="0"/>
        <v>0</v>
      </c>
      <c r="K141" s="142" t="s">
        <v>1</v>
      </c>
      <c r="L141" s="27"/>
      <c r="M141" s="146" t="s">
        <v>1</v>
      </c>
      <c r="N141" s="147" t="s">
        <v>39</v>
      </c>
      <c r="O141" s="148">
        <v>0.5</v>
      </c>
      <c r="P141" s="148">
        <f t="shared" si="1"/>
        <v>1</v>
      </c>
      <c r="Q141" s="148">
        <v>2.0049999999999999E-5</v>
      </c>
      <c r="R141" s="148">
        <f t="shared" si="2"/>
        <v>4.0099999999999999E-5</v>
      </c>
      <c r="S141" s="148">
        <v>0</v>
      </c>
      <c r="T141" s="149">
        <f t="shared" si="3"/>
        <v>0</v>
      </c>
      <c r="AR141" s="150" t="s">
        <v>134</v>
      </c>
      <c r="AT141" s="150" t="s">
        <v>130</v>
      </c>
      <c r="AU141" s="150" t="s">
        <v>84</v>
      </c>
      <c r="AY141" s="13" t="s">
        <v>127</v>
      </c>
      <c r="BE141" s="151">
        <f t="shared" si="4"/>
        <v>0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3" t="s">
        <v>82</v>
      </c>
      <c r="BK141" s="151">
        <f t="shared" si="9"/>
        <v>0</v>
      </c>
      <c r="BL141" s="13" t="s">
        <v>134</v>
      </c>
      <c r="BM141" s="150" t="s">
        <v>171</v>
      </c>
    </row>
    <row r="142" spans="2:65" s="1" customFormat="1" ht="24" customHeight="1">
      <c r="B142" s="114"/>
      <c r="C142" s="152" t="s">
        <v>172</v>
      </c>
      <c r="D142" s="152" t="s">
        <v>173</v>
      </c>
      <c r="E142" s="153" t="s">
        <v>174</v>
      </c>
      <c r="F142" s="154" t="s">
        <v>175</v>
      </c>
      <c r="G142" s="155" t="s">
        <v>154</v>
      </c>
      <c r="H142" s="156">
        <v>2</v>
      </c>
      <c r="I142" s="166"/>
      <c r="J142" s="157">
        <f t="shared" si="0"/>
        <v>0</v>
      </c>
      <c r="K142" s="154" t="s">
        <v>1</v>
      </c>
      <c r="L142" s="158"/>
      <c r="M142" s="159" t="s">
        <v>1</v>
      </c>
      <c r="N142" s="160" t="s">
        <v>39</v>
      </c>
      <c r="O142" s="148">
        <v>0</v>
      </c>
      <c r="P142" s="148">
        <f t="shared" si="1"/>
        <v>0</v>
      </c>
      <c r="Q142" s="148">
        <v>4.0000000000000002E-4</v>
      </c>
      <c r="R142" s="148">
        <f t="shared" si="2"/>
        <v>8.0000000000000004E-4</v>
      </c>
      <c r="S142" s="148">
        <v>0</v>
      </c>
      <c r="T142" s="149">
        <f t="shared" si="3"/>
        <v>0</v>
      </c>
      <c r="AR142" s="150" t="s">
        <v>176</v>
      </c>
      <c r="AT142" s="150" t="s">
        <v>173</v>
      </c>
      <c r="AU142" s="150" t="s">
        <v>84</v>
      </c>
      <c r="AY142" s="13" t="s">
        <v>127</v>
      </c>
      <c r="BE142" s="151">
        <f t="shared" si="4"/>
        <v>0</v>
      </c>
      <c r="BF142" s="151">
        <f t="shared" si="5"/>
        <v>0</v>
      </c>
      <c r="BG142" s="151">
        <f t="shared" si="6"/>
        <v>0</v>
      </c>
      <c r="BH142" s="151">
        <f t="shared" si="7"/>
        <v>0</v>
      </c>
      <c r="BI142" s="151">
        <f t="shared" si="8"/>
        <v>0</v>
      </c>
      <c r="BJ142" s="13" t="s">
        <v>82</v>
      </c>
      <c r="BK142" s="151">
        <f t="shared" si="9"/>
        <v>0</v>
      </c>
      <c r="BL142" s="13" t="s">
        <v>134</v>
      </c>
      <c r="BM142" s="150" t="s">
        <v>177</v>
      </c>
    </row>
    <row r="143" spans="2:65" s="1" customFormat="1" ht="24" customHeight="1">
      <c r="B143" s="114"/>
      <c r="C143" s="152" t="s">
        <v>178</v>
      </c>
      <c r="D143" s="152" t="s">
        <v>173</v>
      </c>
      <c r="E143" s="153" t="s">
        <v>179</v>
      </c>
      <c r="F143" s="154" t="s">
        <v>180</v>
      </c>
      <c r="G143" s="155" t="s">
        <v>154</v>
      </c>
      <c r="H143" s="156">
        <v>2</v>
      </c>
      <c r="I143" s="166"/>
      <c r="J143" s="157">
        <f t="shared" si="0"/>
        <v>0</v>
      </c>
      <c r="K143" s="154" t="s">
        <v>1</v>
      </c>
      <c r="L143" s="158"/>
      <c r="M143" s="159" t="s">
        <v>1</v>
      </c>
      <c r="N143" s="160" t="s">
        <v>39</v>
      </c>
      <c r="O143" s="148">
        <v>0</v>
      </c>
      <c r="P143" s="148">
        <f t="shared" si="1"/>
        <v>0</v>
      </c>
      <c r="Q143" s="148">
        <v>1E-4</v>
      </c>
      <c r="R143" s="148">
        <f t="shared" si="2"/>
        <v>2.0000000000000001E-4</v>
      </c>
      <c r="S143" s="148">
        <v>0</v>
      </c>
      <c r="T143" s="149">
        <f t="shared" si="3"/>
        <v>0</v>
      </c>
      <c r="AR143" s="150" t="s">
        <v>176</v>
      </c>
      <c r="AT143" s="150" t="s">
        <v>173</v>
      </c>
      <c r="AU143" s="150" t="s">
        <v>84</v>
      </c>
      <c r="AY143" s="13" t="s">
        <v>127</v>
      </c>
      <c r="BE143" s="151">
        <f t="shared" si="4"/>
        <v>0</v>
      </c>
      <c r="BF143" s="151">
        <f t="shared" si="5"/>
        <v>0</v>
      </c>
      <c r="BG143" s="151">
        <f t="shared" si="6"/>
        <v>0</v>
      </c>
      <c r="BH143" s="151">
        <f t="shared" si="7"/>
        <v>0</v>
      </c>
      <c r="BI143" s="151">
        <f t="shared" si="8"/>
        <v>0</v>
      </c>
      <c r="BJ143" s="13" t="s">
        <v>82</v>
      </c>
      <c r="BK143" s="151">
        <f t="shared" si="9"/>
        <v>0</v>
      </c>
      <c r="BL143" s="13" t="s">
        <v>134</v>
      </c>
      <c r="BM143" s="150" t="s">
        <v>181</v>
      </c>
    </row>
    <row r="144" spans="2:65" s="1" customFormat="1" ht="24" customHeight="1">
      <c r="B144" s="114"/>
      <c r="C144" s="152" t="s">
        <v>182</v>
      </c>
      <c r="D144" s="152" t="s">
        <v>173</v>
      </c>
      <c r="E144" s="153" t="s">
        <v>183</v>
      </c>
      <c r="F144" s="154" t="s">
        <v>184</v>
      </c>
      <c r="G144" s="155" t="s">
        <v>154</v>
      </c>
      <c r="H144" s="156">
        <v>2</v>
      </c>
      <c r="I144" s="166"/>
      <c r="J144" s="157">
        <f t="shared" si="0"/>
        <v>0</v>
      </c>
      <c r="K144" s="154" t="s">
        <v>1</v>
      </c>
      <c r="L144" s="158"/>
      <c r="M144" s="159" t="s">
        <v>1</v>
      </c>
      <c r="N144" s="160" t="s">
        <v>39</v>
      </c>
      <c r="O144" s="148">
        <v>0</v>
      </c>
      <c r="P144" s="148">
        <f t="shared" si="1"/>
        <v>0</v>
      </c>
      <c r="Q144" s="148">
        <v>1.0000000000000001E-5</v>
      </c>
      <c r="R144" s="148">
        <f t="shared" si="2"/>
        <v>2.0000000000000002E-5</v>
      </c>
      <c r="S144" s="148">
        <v>0</v>
      </c>
      <c r="T144" s="149">
        <f t="shared" si="3"/>
        <v>0</v>
      </c>
      <c r="AR144" s="150" t="s">
        <v>176</v>
      </c>
      <c r="AT144" s="150" t="s">
        <v>173</v>
      </c>
      <c r="AU144" s="150" t="s">
        <v>84</v>
      </c>
      <c r="AY144" s="13" t="s">
        <v>127</v>
      </c>
      <c r="BE144" s="151">
        <f t="shared" si="4"/>
        <v>0</v>
      </c>
      <c r="BF144" s="151">
        <f t="shared" si="5"/>
        <v>0</v>
      </c>
      <c r="BG144" s="151">
        <f t="shared" si="6"/>
        <v>0</v>
      </c>
      <c r="BH144" s="151">
        <f t="shared" si="7"/>
        <v>0</v>
      </c>
      <c r="BI144" s="151">
        <f t="shared" si="8"/>
        <v>0</v>
      </c>
      <c r="BJ144" s="13" t="s">
        <v>82</v>
      </c>
      <c r="BK144" s="151">
        <f t="shared" si="9"/>
        <v>0</v>
      </c>
      <c r="BL144" s="13" t="s">
        <v>134</v>
      </c>
      <c r="BM144" s="150" t="s">
        <v>185</v>
      </c>
    </row>
    <row r="145" spans="2:65" s="1" customFormat="1" ht="24" customHeight="1">
      <c r="B145" s="114"/>
      <c r="C145" s="152" t="s">
        <v>186</v>
      </c>
      <c r="D145" s="152" t="s">
        <v>173</v>
      </c>
      <c r="E145" s="153" t="s">
        <v>187</v>
      </c>
      <c r="F145" s="154" t="s">
        <v>188</v>
      </c>
      <c r="G145" s="155" t="s">
        <v>154</v>
      </c>
      <c r="H145" s="156">
        <v>2</v>
      </c>
      <c r="I145" s="166"/>
      <c r="J145" s="157">
        <f t="shared" si="0"/>
        <v>0</v>
      </c>
      <c r="K145" s="154" t="s">
        <v>1</v>
      </c>
      <c r="L145" s="158"/>
      <c r="M145" s="159" t="s">
        <v>1</v>
      </c>
      <c r="N145" s="160" t="s">
        <v>39</v>
      </c>
      <c r="O145" s="148">
        <v>0</v>
      </c>
      <c r="P145" s="148">
        <f t="shared" si="1"/>
        <v>0</v>
      </c>
      <c r="Q145" s="148">
        <v>6.4999999999999997E-4</v>
      </c>
      <c r="R145" s="148">
        <f t="shared" si="2"/>
        <v>1.2999999999999999E-3</v>
      </c>
      <c r="S145" s="148">
        <v>0</v>
      </c>
      <c r="T145" s="149">
        <f t="shared" si="3"/>
        <v>0</v>
      </c>
      <c r="AR145" s="150" t="s">
        <v>176</v>
      </c>
      <c r="AT145" s="150" t="s">
        <v>173</v>
      </c>
      <c r="AU145" s="150" t="s">
        <v>84</v>
      </c>
      <c r="AY145" s="13" t="s">
        <v>127</v>
      </c>
      <c r="BE145" s="151">
        <f t="shared" si="4"/>
        <v>0</v>
      </c>
      <c r="BF145" s="151">
        <f t="shared" si="5"/>
        <v>0</v>
      </c>
      <c r="BG145" s="151">
        <f t="shared" si="6"/>
        <v>0</v>
      </c>
      <c r="BH145" s="151">
        <f t="shared" si="7"/>
        <v>0</v>
      </c>
      <c r="BI145" s="151">
        <f t="shared" si="8"/>
        <v>0</v>
      </c>
      <c r="BJ145" s="13" t="s">
        <v>82</v>
      </c>
      <c r="BK145" s="151">
        <f t="shared" si="9"/>
        <v>0</v>
      </c>
      <c r="BL145" s="13" t="s">
        <v>134</v>
      </c>
      <c r="BM145" s="150" t="s">
        <v>189</v>
      </c>
    </row>
    <row r="146" spans="2:65" s="1" customFormat="1" ht="24" customHeight="1">
      <c r="B146" s="114"/>
      <c r="C146" s="140" t="s">
        <v>8</v>
      </c>
      <c r="D146" s="140" t="s">
        <v>130</v>
      </c>
      <c r="E146" s="141" t="s">
        <v>190</v>
      </c>
      <c r="F146" s="142" t="s">
        <v>191</v>
      </c>
      <c r="G146" s="143" t="s">
        <v>133</v>
      </c>
      <c r="H146" s="144">
        <v>7</v>
      </c>
      <c r="I146" s="165"/>
      <c r="J146" s="145">
        <f t="shared" si="0"/>
        <v>0</v>
      </c>
      <c r="K146" s="142" t="s">
        <v>1</v>
      </c>
      <c r="L146" s="27"/>
      <c r="M146" s="146" t="s">
        <v>1</v>
      </c>
      <c r="N146" s="147" t="s">
        <v>39</v>
      </c>
      <c r="O146" s="148">
        <v>0.48</v>
      </c>
      <c r="P146" s="148">
        <f t="shared" si="1"/>
        <v>3.36</v>
      </c>
      <c r="Q146" s="148">
        <v>6.7999760000000001E-3</v>
      </c>
      <c r="R146" s="148">
        <f t="shared" si="2"/>
        <v>4.7599832000000002E-2</v>
      </c>
      <c r="S146" s="148">
        <v>0</v>
      </c>
      <c r="T146" s="149">
        <f t="shared" si="3"/>
        <v>0</v>
      </c>
      <c r="AR146" s="150" t="s">
        <v>134</v>
      </c>
      <c r="AT146" s="150" t="s">
        <v>130</v>
      </c>
      <c r="AU146" s="150" t="s">
        <v>84</v>
      </c>
      <c r="AY146" s="13" t="s">
        <v>127</v>
      </c>
      <c r="BE146" s="151">
        <f t="shared" si="4"/>
        <v>0</v>
      </c>
      <c r="BF146" s="151">
        <f t="shared" si="5"/>
        <v>0</v>
      </c>
      <c r="BG146" s="151">
        <f t="shared" si="6"/>
        <v>0</v>
      </c>
      <c r="BH146" s="151">
        <f t="shared" si="7"/>
        <v>0</v>
      </c>
      <c r="BI146" s="151">
        <f t="shared" si="8"/>
        <v>0</v>
      </c>
      <c r="BJ146" s="13" t="s">
        <v>82</v>
      </c>
      <c r="BK146" s="151">
        <f t="shared" si="9"/>
        <v>0</v>
      </c>
      <c r="BL146" s="13" t="s">
        <v>134</v>
      </c>
      <c r="BM146" s="150" t="s">
        <v>192</v>
      </c>
    </row>
    <row r="147" spans="2:65" s="1" customFormat="1" ht="24" customHeight="1">
      <c r="B147" s="114"/>
      <c r="C147" s="140" t="s">
        <v>134</v>
      </c>
      <c r="D147" s="140" t="s">
        <v>130</v>
      </c>
      <c r="E147" s="141" t="s">
        <v>193</v>
      </c>
      <c r="F147" s="142" t="s">
        <v>194</v>
      </c>
      <c r="G147" s="143" t="s">
        <v>133</v>
      </c>
      <c r="H147" s="144">
        <v>4</v>
      </c>
      <c r="I147" s="165"/>
      <c r="J147" s="145">
        <f t="shared" si="0"/>
        <v>0</v>
      </c>
      <c r="K147" s="142" t="s">
        <v>1</v>
      </c>
      <c r="L147" s="27"/>
      <c r="M147" s="146" t="s">
        <v>1</v>
      </c>
      <c r="N147" s="147" t="s">
        <v>39</v>
      </c>
      <c r="O147" s="148">
        <v>0.86699999999999999</v>
      </c>
      <c r="P147" s="148">
        <f t="shared" si="1"/>
        <v>3.468</v>
      </c>
      <c r="Q147" s="148">
        <v>1.8880123499999998E-2</v>
      </c>
      <c r="R147" s="148">
        <f t="shared" si="2"/>
        <v>7.5520493999999994E-2</v>
      </c>
      <c r="S147" s="148">
        <v>0</v>
      </c>
      <c r="T147" s="149">
        <f t="shared" si="3"/>
        <v>0</v>
      </c>
      <c r="AR147" s="150" t="s">
        <v>134</v>
      </c>
      <c r="AT147" s="150" t="s">
        <v>130</v>
      </c>
      <c r="AU147" s="150" t="s">
        <v>84</v>
      </c>
      <c r="AY147" s="13" t="s">
        <v>127</v>
      </c>
      <c r="BE147" s="151">
        <f t="shared" si="4"/>
        <v>0</v>
      </c>
      <c r="BF147" s="151">
        <f t="shared" si="5"/>
        <v>0</v>
      </c>
      <c r="BG147" s="151">
        <f t="shared" si="6"/>
        <v>0</v>
      </c>
      <c r="BH147" s="151">
        <f t="shared" si="7"/>
        <v>0</v>
      </c>
      <c r="BI147" s="151">
        <f t="shared" si="8"/>
        <v>0</v>
      </c>
      <c r="BJ147" s="13" t="s">
        <v>82</v>
      </c>
      <c r="BK147" s="151">
        <f t="shared" si="9"/>
        <v>0</v>
      </c>
      <c r="BL147" s="13" t="s">
        <v>134</v>
      </c>
      <c r="BM147" s="150" t="s">
        <v>195</v>
      </c>
    </row>
    <row r="148" spans="2:65" s="1" customFormat="1" ht="16.5" customHeight="1">
      <c r="B148" s="114"/>
      <c r="C148" s="140" t="s">
        <v>196</v>
      </c>
      <c r="D148" s="140" t="s">
        <v>130</v>
      </c>
      <c r="E148" s="141" t="s">
        <v>197</v>
      </c>
      <c r="F148" s="142" t="s">
        <v>198</v>
      </c>
      <c r="G148" s="143" t="s">
        <v>133</v>
      </c>
      <c r="H148" s="144">
        <v>8</v>
      </c>
      <c r="I148" s="165"/>
      <c r="J148" s="145">
        <f t="shared" si="0"/>
        <v>0</v>
      </c>
      <c r="K148" s="142" t="s">
        <v>1</v>
      </c>
      <c r="L148" s="27"/>
      <c r="M148" s="146" t="s">
        <v>1</v>
      </c>
      <c r="N148" s="147" t="s">
        <v>39</v>
      </c>
      <c r="O148" s="148">
        <v>5.6000000000000001E-2</v>
      </c>
      <c r="P148" s="148">
        <f t="shared" si="1"/>
        <v>0.44800000000000001</v>
      </c>
      <c r="Q148" s="148">
        <v>3.4927999999999999E-4</v>
      </c>
      <c r="R148" s="148">
        <f t="shared" si="2"/>
        <v>2.7942399999999999E-3</v>
      </c>
      <c r="S148" s="148">
        <v>9.8099999999999993E-3</v>
      </c>
      <c r="T148" s="149">
        <f t="shared" si="3"/>
        <v>7.8479999999999994E-2</v>
      </c>
      <c r="AR148" s="150" t="s">
        <v>134</v>
      </c>
      <c r="AT148" s="150" t="s">
        <v>130</v>
      </c>
      <c r="AU148" s="150" t="s">
        <v>84</v>
      </c>
      <c r="AY148" s="13" t="s">
        <v>127</v>
      </c>
      <c r="BE148" s="151">
        <f t="shared" si="4"/>
        <v>0</v>
      </c>
      <c r="BF148" s="151">
        <f t="shared" si="5"/>
        <v>0</v>
      </c>
      <c r="BG148" s="151">
        <f t="shared" si="6"/>
        <v>0</v>
      </c>
      <c r="BH148" s="151">
        <f t="shared" si="7"/>
        <v>0</v>
      </c>
      <c r="BI148" s="151">
        <f t="shared" si="8"/>
        <v>0</v>
      </c>
      <c r="BJ148" s="13" t="s">
        <v>82</v>
      </c>
      <c r="BK148" s="151">
        <f t="shared" si="9"/>
        <v>0</v>
      </c>
      <c r="BL148" s="13" t="s">
        <v>134</v>
      </c>
      <c r="BM148" s="150" t="s">
        <v>199</v>
      </c>
    </row>
    <row r="149" spans="2:65" s="1" customFormat="1" ht="16.5" customHeight="1">
      <c r="B149" s="114"/>
      <c r="C149" s="140" t="s">
        <v>200</v>
      </c>
      <c r="D149" s="140" t="s">
        <v>130</v>
      </c>
      <c r="E149" s="141" t="s">
        <v>201</v>
      </c>
      <c r="F149" s="142" t="s">
        <v>202</v>
      </c>
      <c r="G149" s="143" t="s">
        <v>133</v>
      </c>
      <c r="H149" s="144">
        <v>6</v>
      </c>
      <c r="I149" s="165"/>
      <c r="J149" s="145">
        <f t="shared" si="0"/>
        <v>0</v>
      </c>
      <c r="K149" s="142" t="s">
        <v>1</v>
      </c>
      <c r="L149" s="27"/>
      <c r="M149" s="146" t="s">
        <v>1</v>
      </c>
      <c r="N149" s="147" t="s">
        <v>39</v>
      </c>
      <c r="O149" s="148">
        <v>8.2000000000000003E-2</v>
      </c>
      <c r="P149" s="148">
        <f t="shared" si="1"/>
        <v>0.49199999999999999</v>
      </c>
      <c r="Q149" s="148">
        <v>7.4383999999999995E-4</v>
      </c>
      <c r="R149" s="148">
        <f t="shared" si="2"/>
        <v>4.4630399999999997E-3</v>
      </c>
      <c r="S149" s="148">
        <v>3.5340000000000003E-2</v>
      </c>
      <c r="T149" s="149">
        <f t="shared" si="3"/>
        <v>0.21204000000000001</v>
      </c>
      <c r="AR149" s="150" t="s">
        <v>134</v>
      </c>
      <c r="AT149" s="150" t="s">
        <v>130</v>
      </c>
      <c r="AU149" s="150" t="s">
        <v>84</v>
      </c>
      <c r="AY149" s="13" t="s">
        <v>127</v>
      </c>
      <c r="BE149" s="151">
        <f t="shared" si="4"/>
        <v>0</v>
      </c>
      <c r="BF149" s="151">
        <f t="shared" si="5"/>
        <v>0</v>
      </c>
      <c r="BG149" s="151">
        <f t="shared" si="6"/>
        <v>0</v>
      </c>
      <c r="BH149" s="151">
        <f t="shared" si="7"/>
        <v>0</v>
      </c>
      <c r="BI149" s="151">
        <f t="shared" si="8"/>
        <v>0</v>
      </c>
      <c r="BJ149" s="13" t="s">
        <v>82</v>
      </c>
      <c r="BK149" s="151">
        <f t="shared" si="9"/>
        <v>0</v>
      </c>
      <c r="BL149" s="13" t="s">
        <v>134</v>
      </c>
      <c r="BM149" s="150" t="s">
        <v>203</v>
      </c>
    </row>
    <row r="150" spans="2:65" s="1" customFormat="1" ht="24" customHeight="1">
      <c r="B150" s="114"/>
      <c r="C150" s="140" t="s">
        <v>204</v>
      </c>
      <c r="D150" s="140" t="s">
        <v>130</v>
      </c>
      <c r="E150" s="141" t="s">
        <v>205</v>
      </c>
      <c r="F150" s="142" t="s">
        <v>206</v>
      </c>
      <c r="G150" s="143" t="s">
        <v>207</v>
      </c>
      <c r="H150" s="144">
        <v>2</v>
      </c>
      <c r="I150" s="165"/>
      <c r="J150" s="145">
        <f t="shared" si="0"/>
        <v>0</v>
      </c>
      <c r="K150" s="142" t="s">
        <v>1</v>
      </c>
      <c r="L150" s="27"/>
      <c r="M150" s="146" t="s">
        <v>1</v>
      </c>
      <c r="N150" s="147" t="s">
        <v>39</v>
      </c>
      <c r="O150" s="148">
        <v>1.9419999999999999</v>
      </c>
      <c r="P150" s="148">
        <f t="shared" si="1"/>
        <v>3.8839999999999999</v>
      </c>
      <c r="Q150" s="148">
        <v>9.0697734999999995E-3</v>
      </c>
      <c r="R150" s="148">
        <f t="shared" si="2"/>
        <v>1.8139546999999999E-2</v>
      </c>
      <c r="S150" s="148">
        <v>0</v>
      </c>
      <c r="T150" s="149">
        <f t="shared" si="3"/>
        <v>0</v>
      </c>
      <c r="AR150" s="150" t="s">
        <v>208</v>
      </c>
      <c r="AT150" s="150" t="s">
        <v>130</v>
      </c>
      <c r="AU150" s="150" t="s">
        <v>84</v>
      </c>
      <c r="AY150" s="13" t="s">
        <v>127</v>
      </c>
      <c r="BE150" s="151">
        <f t="shared" si="4"/>
        <v>0</v>
      </c>
      <c r="BF150" s="151">
        <f t="shared" si="5"/>
        <v>0</v>
      </c>
      <c r="BG150" s="151">
        <f t="shared" si="6"/>
        <v>0</v>
      </c>
      <c r="BH150" s="151">
        <f t="shared" si="7"/>
        <v>0</v>
      </c>
      <c r="BI150" s="151">
        <f t="shared" si="8"/>
        <v>0</v>
      </c>
      <c r="BJ150" s="13" t="s">
        <v>82</v>
      </c>
      <c r="BK150" s="151">
        <f t="shared" si="9"/>
        <v>0</v>
      </c>
      <c r="BL150" s="13" t="s">
        <v>208</v>
      </c>
      <c r="BM150" s="150" t="s">
        <v>209</v>
      </c>
    </row>
    <row r="151" spans="2:65" s="1" customFormat="1" ht="24" customHeight="1">
      <c r="B151" s="114"/>
      <c r="C151" s="140" t="s">
        <v>210</v>
      </c>
      <c r="D151" s="140" t="s">
        <v>130</v>
      </c>
      <c r="E151" s="141" t="s">
        <v>211</v>
      </c>
      <c r="F151" s="142" t="s">
        <v>212</v>
      </c>
      <c r="G151" s="143" t="s">
        <v>207</v>
      </c>
      <c r="H151" s="144">
        <v>1</v>
      </c>
      <c r="I151" s="165"/>
      <c r="J151" s="145">
        <f t="shared" si="0"/>
        <v>0</v>
      </c>
      <c r="K151" s="142" t="s">
        <v>1</v>
      </c>
      <c r="L151" s="27"/>
      <c r="M151" s="146" t="s">
        <v>1</v>
      </c>
      <c r="N151" s="147" t="s">
        <v>39</v>
      </c>
      <c r="O151" s="148">
        <v>1.272</v>
      </c>
      <c r="P151" s="148">
        <f t="shared" si="1"/>
        <v>1.272</v>
      </c>
      <c r="Q151" s="148">
        <v>2.4436482999999998E-2</v>
      </c>
      <c r="R151" s="148">
        <f t="shared" si="2"/>
        <v>2.4436482999999998E-2</v>
      </c>
      <c r="S151" s="148">
        <v>0</v>
      </c>
      <c r="T151" s="149">
        <f t="shared" si="3"/>
        <v>0</v>
      </c>
      <c r="AR151" s="150" t="s">
        <v>134</v>
      </c>
      <c r="AT151" s="150" t="s">
        <v>130</v>
      </c>
      <c r="AU151" s="150" t="s">
        <v>84</v>
      </c>
      <c r="AY151" s="13" t="s">
        <v>127</v>
      </c>
      <c r="BE151" s="151">
        <f t="shared" si="4"/>
        <v>0</v>
      </c>
      <c r="BF151" s="151">
        <f t="shared" si="5"/>
        <v>0</v>
      </c>
      <c r="BG151" s="151">
        <f t="shared" si="6"/>
        <v>0</v>
      </c>
      <c r="BH151" s="151">
        <f t="shared" si="7"/>
        <v>0</v>
      </c>
      <c r="BI151" s="151">
        <f t="shared" si="8"/>
        <v>0</v>
      </c>
      <c r="BJ151" s="13" t="s">
        <v>82</v>
      </c>
      <c r="BK151" s="151">
        <f t="shared" si="9"/>
        <v>0</v>
      </c>
      <c r="BL151" s="13" t="s">
        <v>134</v>
      </c>
      <c r="BM151" s="150" t="s">
        <v>213</v>
      </c>
    </row>
    <row r="152" spans="2:65" s="1" customFormat="1" ht="24" customHeight="1">
      <c r="B152" s="114"/>
      <c r="C152" s="140" t="s">
        <v>7</v>
      </c>
      <c r="D152" s="140" t="s">
        <v>130</v>
      </c>
      <c r="E152" s="141" t="s">
        <v>214</v>
      </c>
      <c r="F152" s="142" t="s">
        <v>215</v>
      </c>
      <c r="G152" s="143" t="s">
        <v>154</v>
      </c>
      <c r="H152" s="144">
        <v>1</v>
      </c>
      <c r="I152" s="165"/>
      <c r="J152" s="145">
        <f t="shared" si="0"/>
        <v>0</v>
      </c>
      <c r="K152" s="142" t="s">
        <v>1</v>
      </c>
      <c r="L152" s="27"/>
      <c r="M152" s="146" t="s">
        <v>1</v>
      </c>
      <c r="N152" s="147" t="s">
        <v>39</v>
      </c>
      <c r="O152" s="148">
        <v>1.272</v>
      </c>
      <c r="P152" s="148">
        <f t="shared" si="1"/>
        <v>1.272</v>
      </c>
      <c r="Q152" s="148">
        <v>4.6821624999999999E-3</v>
      </c>
      <c r="R152" s="148">
        <f t="shared" si="2"/>
        <v>4.6821624999999999E-3</v>
      </c>
      <c r="S152" s="148">
        <v>0</v>
      </c>
      <c r="T152" s="149">
        <f t="shared" si="3"/>
        <v>0</v>
      </c>
      <c r="AR152" s="150" t="s">
        <v>134</v>
      </c>
      <c r="AT152" s="150" t="s">
        <v>130</v>
      </c>
      <c r="AU152" s="150" t="s">
        <v>84</v>
      </c>
      <c r="AY152" s="13" t="s">
        <v>127</v>
      </c>
      <c r="BE152" s="151">
        <f t="shared" si="4"/>
        <v>0</v>
      </c>
      <c r="BF152" s="151">
        <f t="shared" si="5"/>
        <v>0</v>
      </c>
      <c r="BG152" s="151">
        <f t="shared" si="6"/>
        <v>0</v>
      </c>
      <c r="BH152" s="151">
        <f t="shared" si="7"/>
        <v>0</v>
      </c>
      <c r="BI152" s="151">
        <f t="shared" si="8"/>
        <v>0</v>
      </c>
      <c r="BJ152" s="13" t="s">
        <v>82</v>
      </c>
      <c r="BK152" s="151">
        <f t="shared" si="9"/>
        <v>0</v>
      </c>
      <c r="BL152" s="13" t="s">
        <v>134</v>
      </c>
      <c r="BM152" s="150" t="s">
        <v>216</v>
      </c>
    </row>
    <row r="153" spans="2:65" s="1" customFormat="1" ht="36" customHeight="1">
      <c r="B153" s="114"/>
      <c r="C153" s="152" t="s">
        <v>217</v>
      </c>
      <c r="D153" s="152" t="s">
        <v>173</v>
      </c>
      <c r="E153" s="153" t="s">
        <v>218</v>
      </c>
      <c r="F153" s="154" t="s">
        <v>219</v>
      </c>
      <c r="G153" s="155" t="s">
        <v>154</v>
      </c>
      <c r="H153" s="156">
        <v>1</v>
      </c>
      <c r="I153" s="166"/>
      <c r="J153" s="157">
        <f t="shared" si="0"/>
        <v>0</v>
      </c>
      <c r="K153" s="154" t="s">
        <v>1</v>
      </c>
      <c r="L153" s="158"/>
      <c r="M153" s="159" t="s">
        <v>1</v>
      </c>
      <c r="N153" s="160" t="s">
        <v>39</v>
      </c>
      <c r="O153" s="148">
        <v>0</v>
      </c>
      <c r="P153" s="148">
        <f t="shared" si="1"/>
        <v>0</v>
      </c>
      <c r="Q153" s="148">
        <v>1.8499999999999999E-2</v>
      </c>
      <c r="R153" s="148">
        <f t="shared" si="2"/>
        <v>1.8499999999999999E-2</v>
      </c>
      <c r="S153" s="148">
        <v>0</v>
      </c>
      <c r="T153" s="149">
        <f t="shared" si="3"/>
        <v>0</v>
      </c>
      <c r="AR153" s="150" t="s">
        <v>176</v>
      </c>
      <c r="AT153" s="150" t="s">
        <v>173</v>
      </c>
      <c r="AU153" s="150" t="s">
        <v>84</v>
      </c>
      <c r="AY153" s="13" t="s">
        <v>127</v>
      </c>
      <c r="BE153" s="151">
        <f t="shared" si="4"/>
        <v>0</v>
      </c>
      <c r="BF153" s="151">
        <f t="shared" si="5"/>
        <v>0</v>
      </c>
      <c r="BG153" s="151">
        <f t="shared" si="6"/>
        <v>0</v>
      </c>
      <c r="BH153" s="151">
        <f t="shared" si="7"/>
        <v>0</v>
      </c>
      <c r="BI153" s="151">
        <f t="shared" si="8"/>
        <v>0</v>
      </c>
      <c r="BJ153" s="13" t="s">
        <v>82</v>
      </c>
      <c r="BK153" s="151">
        <f t="shared" si="9"/>
        <v>0</v>
      </c>
      <c r="BL153" s="13" t="s">
        <v>134</v>
      </c>
      <c r="BM153" s="150" t="s">
        <v>220</v>
      </c>
    </row>
    <row r="154" spans="2:65" s="1" customFormat="1" ht="16.5" customHeight="1">
      <c r="B154" s="114"/>
      <c r="C154" s="140" t="s">
        <v>221</v>
      </c>
      <c r="D154" s="140" t="s">
        <v>130</v>
      </c>
      <c r="E154" s="141" t="s">
        <v>222</v>
      </c>
      <c r="F154" s="142" t="s">
        <v>223</v>
      </c>
      <c r="G154" s="143" t="s">
        <v>154</v>
      </c>
      <c r="H154" s="144">
        <v>2</v>
      </c>
      <c r="I154" s="165"/>
      <c r="J154" s="145">
        <f t="shared" si="0"/>
        <v>0</v>
      </c>
      <c r="K154" s="142" t="s">
        <v>1</v>
      </c>
      <c r="L154" s="27"/>
      <c r="M154" s="146" t="s">
        <v>1</v>
      </c>
      <c r="N154" s="147" t="s">
        <v>39</v>
      </c>
      <c r="O154" s="148">
        <v>0.2</v>
      </c>
      <c r="P154" s="148">
        <f t="shared" si="1"/>
        <v>0.4</v>
      </c>
      <c r="Q154" s="148">
        <v>2.0004849999999999E-4</v>
      </c>
      <c r="R154" s="148">
        <f t="shared" si="2"/>
        <v>4.0009699999999997E-4</v>
      </c>
      <c r="S154" s="148">
        <v>0</v>
      </c>
      <c r="T154" s="149">
        <f t="shared" si="3"/>
        <v>0</v>
      </c>
      <c r="AR154" s="150" t="s">
        <v>134</v>
      </c>
      <c r="AT154" s="150" t="s">
        <v>130</v>
      </c>
      <c r="AU154" s="150" t="s">
        <v>84</v>
      </c>
      <c r="AY154" s="13" t="s">
        <v>127</v>
      </c>
      <c r="BE154" s="151">
        <f t="shared" si="4"/>
        <v>0</v>
      </c>
      <c r="BF154" s="151">
        <f t="shared" si="5"/>
        <v>0</v>
      </c>
      <c r="BG154" s="151">
        <f t="shared" si="6"/>
        <v>0</v>
      </c>
      <c r="BH154" s="151">
        <f t="shared" si="7"/>
        <v>0</v>
      </c>
      <c r="BI154" s="151">
        <f t="shared" si="8"/>
        <v>0</v>
      </c>
      <c r="BJ154" s="13" t="s">
        <v>82</v>
      </c>
      <c r="BK154" s="151">
        <f t="shared" si="9"/>
        <v>0</v>
      </c>
      <c r="BL154" s="13" t="s">
        <v>134</v>
      </c>
      <c r="BM154" s="150" t="s">
        <v>224</v>
      </c>
    </row>
    <row r="155" spans="2:65" s="1" customFormat="1" ht="24" customHeight="1">
      <c r="B155" s="114"/>
      <c r="C155" s="140" t="s">
        <v>225</v>
      </c>
      <c r="D155" s="140" t="s">
        <v>130</v>
      </c>
      <c r="E155" s="141" t="s">
        <v>226</v>
      </c>
      <c r="F155" s="142" t="s">
        <v>227</v>
      </c>
      <c r="G155" s="143" t="s">
        <v>154</v>
      </c>
      <c r="H155" s="144">
        <v>5</v>
      </c>
      <c r="I155" s="165"/>
      <c r="J155" s="145">
        <f t="shared" si="0"/>
        <v>0</v>
      </c>
      <c r="K155" s="142" t="s">
        <v>1</v>
      </c>
      <c r="L155" s="27"/>
      <c r="M155" s="146" t="s">
        <v>1</v>
      </c>
      <c r="N155" s="147" t="s">
        <v>39</v>
      </c>
      <c r="O155" s="148">
        <v>0.16600000000000001</v>
      </c>
      <c r="P155" s="148">
        <f t="shared" si="1"/>
        <v>0.83000000000000007</v>
      </c>
      <c r="Q155" s="148">
        <v>2.4000000000000001E-4</v>
      </c>
      <c r="R155" s="148">
        <f t="shared" si="2"/>
        <v>1.2000000000000001E-3</v>
      </c>
      <c r="S155" s="148">
        <v>0</v>
      </c>
      <c r="T155" s="149">
        <f t="shared" si="3"/>
        <v>0</v>
      </c>
      <c r="AR155" s="150" t="s">
        <v>134</v>
      </c>
      <c r="AT155" s="150" t="s">
        <v>130</v>
      </c>
      <c r="AU155" s="150" t="s">
        <v>84</v>
      </c>
      <c r="AY155" s="13" t="s">
        <v>127</v>
      </c>
      <c r="BE155" s="151">
        <f t="shared" si="4"/>
        <v>0</v>
      </c>
      <c r="BF155" s="151">
        <f t="shared" si="5"/>
        <v>0</v>
      </c>
      <c r="BG155" s="151">
        <f t="shared" si="6"/>
        <v>0</v>
      </c>
      <c r="BH155" s="151">
        <f t="shared" si="7"/>
        <v>0</v>
      </c>
      <c r="BI155" s="151">
        <f t="shared" si="8"/>
        <v>0</v>
      </c>
      <c r="BJ155" s="13" t="s">
        <v>82</v>
      </c>
      <c r="BK155" s="151">
        <f t="shared" si="9"/>
        <v>0</v>
      </c>
      <c r="BL155" s="13" t="s">
        <v>134</v>
      </c>
      <c r="BM155" s="150" t="s">
        <v>228</v>
      </c>
    </row>
    <row r="156" spans="2:65" s="1" customFormat="1" ht="24" customHeight="1">
      <c r="B156" s="114"/>
      <c r="C156" s="140" t="s">
        <v>229</v>
      </c>
      <c r="D156" s="140" t="s">
        <v>130</v>
      </c>
      <c r="E156" s="141" t="s">
        <v>230</v>
      </c>
      <c r="F156" s="142" t="s">
        <v>231</v>
      </c>
      <c r="G156" s="143" t="s">
        <v>154</v>
      </c>
      <c r="H156" s="144">
        <v>4</v>
      </c>
      <c r="I156" s="165"/>
      <c r="J156" s="145">
        <f t="shared" si="0"/>
        <v>0</v>
      </c>
      <c r="K156" s="142" t="s">
        <v>1</v>
      </c>
      <c r="L156" s="27"/>
      <c r="M156" s="146" t="s">
        <v>1</v>
      </c>
      <c r="N156" s="147" t="s">
        <v>39</v>
      </c>
      <c r="O156" s="148">
        <v>0.26900000000000002</v>
      </c>
      <c r="P156" s="148">
        <f t="shared" si="1"/>
        <v>1.0760000000000001</v>
      </c>
      <c r="Q156" s="148">
        <v>0</v>
      </c>
      <c r="R156" s="148">
        <f t="shared" si="2"/>
        <v>0</v>
      </c>
      <c r="S156" s="148">
        <v>0</v>
      </c>
      <c r="T156" s="149">
        <f t="shared" si="3"/>
        <v>0</v>
      </c>
      <c r="AR156" s="150" t="s">
        <v>134</v>
      </c>
      <c r="AT156" s="150" t="s">
        <v>130</v>
      </c>
      <c r="AU156" s="150" t="s">
        <v>84</v>
      </c>
      <c r="AY156" s="13" t="s">
        <v>127</v>
      </c>
      <c r="BE156" s="151">
        <f t="shared" si="4"/>
        <v>0</v>
      </c>
      <c r="BF156" s="151">
        <f t="shared" si="5"/>
        <v>0</v>
      </c>
      <c r="BG156" s="151">
        <f t="shared" si="6"/>
        <v>0</v>
      </c>
      <c r="BH156" s="151">
        <f t="shared" si="7"/>
        <v>0</v>
      </c>
      <c r="BI156" s="151">
        <f t="shared" si="8"/>
        <v>0</v>
      </c>
      <c r="BJ156" s="13" t="s">
        <v>82</v>
      </c>
      <c r="BK156" s="151">
        <f t="shared" si="9"/>
        <v>0</v>
      </c>
      <c r="BL156" s="13" t="s">
        <v>134</v>
      </c>
      <c r="BM156" s="150" t="s">
        <v>232</v>
      </c>
    </row>
    <row r="157" spans="2:65" s="1" customFormat="1" ht="24" customHeight="1">
      <c r="B157" s="114"/>
      <c r="C157" s="152" t="s">
        <v>233</v>
      </c>
      <c r="D157" s="152" t="s">
        <v>173</v>
      </c>
      <c r="E157" s="153" t="s">
        <v>234</v>
      </c>
      <c r="F157" s="154" t="s">
        <v>235</v>
      </c>
      <c r="G157" s="155" t="s">
        <v>154</v>
      </c>
      <c r="H157" s="156">
        <v>2</v>
      </c>
      <c r="I157" s="166"/>
      <c r="J157" s="157">
        <f t="shared" si="0"/>
        <v>0</v>
      </c>
      <c r="K157" s="154" t="s">
        <v>1</v>
      </c>
      <c r="L157" s="158"/>
      <c r="M157" s="159" t="s">
        <v>1</v>
      </c>
      <c r="N157" s="160" t="s">
        <v>39</v>
      </c>
      <c r="O157" s="148">
        <v>0</v>
      </c>
      <c r="P157" s="148">
        <f t="shared" si="1"/>
        <v>0</v>
      </c>
      <c r="Q157" s="148">
        <v>8.0000000000000007E-5</v>
      </c>
      <c r="R157" s="148">
        <f t="shared" si="2"/>
        <v>1.6000000000000001E-4</v>
      </c>
      <c r="S157" s="148">
        <v>0</v>
      </c>
      <c r="T157" s="149">
        <f t="shared" si="3"/>
        <v>0</v>
      </c>
      <c r="AR157" s="150" t="s">
        <v>176</v>
      </c>
      <c r="AT157" s="150" t="s">
        <v>173</v>
      </c>
      <c r="AU157" s="150" t="s">
        <v>84</v>
      </c>
      <c r="AY157" s="13" t="s">
        <v>127</v>
      </c>
      <c r="BE157" s="151">
        <f t="shared" si="4"/>
        <v>0</v>
      </c>
      <c r="BF157" s="151">
        <f t="shared" si="5"/>
        <v>0</v>
      </c>
      <c r="BG157" s="151">
        <f t="shared" si="6"/>
        <v>0</v>
      </c>
      <c r="BH157" s="151">
        <f t="shared" si="7"/>
        <v>0</v>
      </c>
      <c r="BI157" s="151">
        <f t="shared" si="8"/>
        <v>0</v>
      </c>
      <c r="BJ157" s="13" t="s">
        <v>82</v>
      </c>
      <c r="BK157" s="151">
        <f t="shared" si="9"/>
        <v>0</v>
      </c>
      <c r="BL157" s="13" t="s">
        <v>134</v>
      </c>
      <c r="BM157" s="150" t="s">
        <v>236</v>
      </c>
    </row>
    <row r="158" spans="2:65" s="1" customFormat="1" ht="16.5" customHeight="1">
      <c r="B158" s="114"/>
      <c r="C158" s="152" t="s">
        <v>237</v>
      </c>
      <c r="D158" s="152" t="s">
        <v>173</v>
      </c>
      <c r="E158" s="153" t="s">
        <v>238</v>
      </c>
      <c r="F158" s="154" t="s">
        <v>239</v>
      </c>
      <c r="G158" s="155" t="s">
        <v>154</v>
      </c>
      <c r="H158" s="156">
        <v>2</v>
      </c>
      <c r="I158" s="166"/>
      <c r="J158" s="157">
        <f t="shared" si="0"/>
        <v>0</v>
      </c>
      <c r="K158" s="154" t="s">
        <v>1</v>
      </c>
      <c r="L158" s="158"/>
      <c r="M158" s="159" t="s">
        <v>1</v>
      </c>
      <c r="N158" s="160" t="s">
        <v>39</v>
      </c>
      <c r="O158" s="148">
        <v>0</v>
      </c>
      <c r="P158" s="148">
        <f t="shared" si="1"/>
        <v>0</v>
      </c>
      <c r="Q158" s="148">
        <v>6.4999999999999997E-3</v>
      </c>
      <c r="R158" s="148">
        <f t="shared" si="2"/>
        <v>1.2999999999999999E-2</v>
      </c>
      <c r="S158" s="148">
        <v>0</v>
      </c>
      <c r="T158" s="149">
        <f t="shared" si="3"/>
        <v>0</v>
      </c>
      <c r="AR158" s="150" t="s">
        <v>176</v>
      </c>
      <c r="AT158" s="150" t="s">
        <v>173</v>
      </c>
      <c r="AU158" s="150" t="s">
        <v>84</v>
      </c>
      <c r="AY158" s="13" t="s">
        <v>127</v>
      </c>
      <c r="BE158" s="151">
        <f t="shared" si="4"/>
        <v>0</v>
      </c>
      <c r="BF158" s="151">
        <f t="shared" si="5"/>
        <v>0</v>
      </c>
      <c r="BG158" s="151">
        <f t="shared" si="6"/>
        <v>0</v>
      </c>
      <c r="BH158" s="151">
        <f t="shared" si="7"/>
        <v>0</v>
      </c>
      <c r="BI158" s="151">
        <f t="shared" si="8"/>
        <v>0</v>
      </c>
      <c r="BJ158" s="13" t="s">
        <v>82</v>
      </c>
      <c r="BK158" s="151">
        <f t="shared" si="9"/>
        <v>0</v>
      </c>
      <c r="BL158" s="13" t="s">
        <v>134</v>
      </c>
      <c r="BM158" s="150" t="s">
        <v>240</v>
      </c>
    </row>
    <row r="159" spans="2:65" s="1" customFormat="1" ht="16.5" customHeight="1">
      <c r="B159" s="114"/>
      <c r="C159" s="140" t="s">
        <v>241</v>
      </c>
      <c r="D159" s="140" t="s">
        <v>130</v>
      </c>
      <c r="E159" s="141" t="s">
        <v>242</v>
      </c>
      <c r="F159" s="142" t="s">
        <v>243</v>
      </c>
      <c r="G159" s="143" t="s">
        <v>154</v>
      </c>
      <c r="H159" s="144">
        <v>5</v>
      </c>
      <c r="I159" s="165"/>
      <c r="J159" s="145">
        <f t="shared" si="0"/>
        <v>0</v>
      </c>
      <c r="K159" s="142" t="s">
        <v>1</v>
      </c>
      <c r="L159" s="27"/>
      <c r="M159" s="146" t="s">
        <v>1</v>
      </c>
      <c r="N159" s="147" t="s">
        <v>39</v>
      </c>
      <c r="O159" s="148">
        <v>8.2000000000000003E-2</v>
      </c>
      <c r="P159" s="148">
        <f t="shared" si="1"/>
        <v>0.41000000000000003</v>
      </c>
      <c r="Q159" s="148">
        <v>2.5403699999999998E-4</v>
      </c>
      <c r="R159" s="148">
        <f t="shared" si="2"/>
        <v>1.2701849999999998E-3</v>
      </c>
      <c r="S159" s="148">
        <v>0</v>
      </c>
      <c r="T159" s="149">
        <f t="shared" si="3"/>
        <v>0</v>
      </c>
      <c r="AR159" s="150" t="s">
        <v>134</v>
      </c>
      <c r="AT159" s="150" t="s">
        <v>130</v>
      </c>
      <c r="AU159" s="150" t="s">
        <v>84</v>
      </c>
      <c r="AY159" s="13" t="s">
        <v>127</v>
      </c>
      <c r="BE159" s="151">
        <f t="shared" si="4"/>
        <v>0</v>
      </c>
      <c r="BF159" s="151">
        <f t="shared" si="5"/>
        <v>0</v>
      </c>
      <c r="BG159" s="151">
        <f t="shared" si="6"/>
        <v>0</v>
      </c>
      <c r="BH159" s="151">
        <f t="shared" si="7"/>
        <v>0</v>
      </c>
      <c r="BI159" s="151">
        <f t="shared" si="8"/>
        <v>0</v>
      </c>
      <c r="BJ159" s="13" t="s">
        <v>82</v>
      </c>
      <c r="BK159" s="151">
        <f t="shared" si="9"/>
        <v>0</v>
      </c>
      <c r="BL159" s="13" t="s">
        <v>134</v>
      </c>
      <c r="BM159" s="150" t="s">
        <v>244</v>
      </c>
    </row>
    <row r="160" spans="2:65" s="1" customFormat="1" ht="24" customHeight="1">
      <c r="B160" s="114"/>
      <c r="C160" s="140" t="s">
        <v>245</v>
      </c>
      <c r="D160" s="140" t="s">
        <v>130</v>
      </c>
      <c r="E160" s="141" t="s">
        <v>246</v>
      </c>
      <c r="F160" s="142" t="s">
        <v>247</v>
      </c>
      <c r="G160" s="143" t="s">
        <v>248</v>
      </c>
      <c r="H160" s="144">
        <v>0.34200000000000003</v>
      </c>
      <c r="I160" s="165"/>
      <c r="J160" s="145">
        <f t="shared" si="0"/>
        <v>0</v>
      </c>
      <c r="K160" s="142" t="s">
        <v>1</v>
      </c>
      <c r="L160" s="27"/>
      <c r="M160" s="146" t="s">
        <v>1</v>
      </c>
      <c r="N160" s="147" t="s">
        <v>39</v>
      </c>
      <c r="O160" s="148">
        <v>3.379</v>
      </c>
      <c r="P160" s="148">
        <f t="shared" si="1"/>
        <v>1.155618</v>
      </c>
      <c r="Q160" s="148">
        <v>0</v>
      </c>
      <c r="R160" s="148">
        <f t="shared" si="2"/>
        <v>0</v>
      </c>
      <c r="S160" s="148">
        <v>0</v>
      </c>
      <c r="T160" s="149">
        <f t="shared" si="3"/>
        <v>0</v>
      </c>
      <c r="AR160" s="150" t="s">
        <v>134</v>
      </c>
      <c r="AT160" s="150" t="s">
        <v>130</v>
      </c>
      <c r="AU160" s="150" t="s">
        <v>84</v>
      </c>
      <c r="AY160" s="13" t="s">
        <v>127</v>
      </c>
      <c r="BE160" s="151">
        <f t="shared" si="4"/>
        <v>0</v>
      </c>
      <c r="BF160" s="151">
        <f t="shared" si="5"/>
        <v>0</v>
      </c>
      <c r="BG160" s="151">
        <f t="shared" si="6"/>
        <v>0</v>
      </c>
      <c r="BH160" s="151">
        <f t="shared" si="7"/>
        <v>0</v>
      </c>
      <c r="BI160" s="151">
        <f t="shared" si="8"/>
        <v>0</v>
      </c>
      <c r="BJ160" s="13" t="s">
        <v>82</v>
      </c>
      <c r="BK160" s="151">
        <f t="shared" si="9"/>
        <v>0</v>
      </c>
      <c r="BL160" s="13" t="s">
        <v>134</v>
      </c>
      <c r="BM160" s="150" t="s">
        <v>249</v>
      </c>
    </row>
    <row r="161" spans="2:65" s="1" customFormat="1" ht="24" customHeight="1">
      <c r="B161" s="114"/>
      <c r="C161" s="140" t="s">
        <v>250</v>
      </c>
      <c r="D161" s="140" t="s">
        <v>130</v>
      </c>
      <c r="E161" s="141" t="s">
        <v>251</v>
      </c>
      <c r="F161" s="142" t="s">
        <v>252</v>
      </c>
      <c r="G161" s="143" t="s">
        <v>248</v>
      </c>
      <c r="H161" s="144">
        <v>0.25800000000000001</v>
      </c>
      <c r="I161" s="165"/>
      <c r="J161" s="145">
        <f t="shared" si="0"/>
        <v>0</v>
      </c>
      <c r="K161" s="142" t="s">
        <v>1</v>
      </c>
      <c r="L161" s="27"/>
      <c r="M161" s="146" t="s">
        <v>1</v>
      </c>
      <c r="N161" s="147" t="s">
        <v>39</v>
      </c>
      <c r="O161" s="148">
        <v>1.333</v>
      </c>
      <c r="P161" s="148">
        <f t="shared" si="1"/>
        <v>0.343914</v>
      </c>
      <c r="Q161" s="148">
        <v>0</v>
      </c>
      <c r="R161" s="148">
        <f t="shared" si="2"/>
        <v>0</v>
      </c>
      <c r="S161" s="148">
        <v>0</v>
      </c>
      <c r="T161" s="149">
        <f t="shared" si="3"/>
        <v>0</v>
      </c>
      <c r="AR161" s="150" t="s">
        <v>134</v>
      </c>
      <c r="AT161" s="150" t="s">
        <v>130</v>
      </c>
      <c r="AU161" s="150" t="s">
        <v>84</v>
      </c>
      <c r="AY161" s="13" t="s">
        <v>127</v>
      </c>
      <c r="BE161" s="151">
        <f t="shared" si="4"/>
        <v>0</v>
      </c>
      <c r="BF161" s="151">
        <f t="shared" si="5"/>
        <v>0</v>
      </c>
      <c r="BG161" s="151">
        <f t="shared" si="6"/>
        <v>0</v>
      </c>
      <c r="BH161" s="151">
        <f t="shared" si="7"/>
        <v>0</v>
      </c>
      <c r="BI161" s="151">
        <f t="shared" si="8"/>
        <v>0</v>
      </c>
      <c r="BJ161" s="13" t="s">
        <v>82</v>
      </c>
      <c r="BK161" s="151">
        <f t="shared" si="9"/>
        <v>0</v>
      </c>
      <c r="BL161" s="13" t="s">
        <v>134</v>
      </c>
      <c r="BM161" s="150" t="s">
        <v>253</v>
      </c>
    </row>
    <row r="162" spans="2:65" s="1" customFormat="1" ht="24" customHeight="1">
      <c r="B162" s="114"/>
      <c r="C162" s="140" t="s">
        <v>254</v>
      </c>
      <c r="D162" s="140" t="s">
        <v>130</v>
      </c>
      <c r="E162" s="141" t="s">
        <v>255</v>
      </c>
      <c r="F162" s="142" t="s">
        <v>256</v>
      </c>
      <c r="G162" s="143" t="s">
        <v>248</v>
      </c>
      <c r="H162" s="144">
        <v>0.25800000000000001</v>
      </c>
      <c r="I162" s="165"/>
      <c r="J162" s="145">
        <f t="shared" si="0"/>
        <v>0</v>
      </c>
      <c r="K162" s="142" t="s">
        <v>1</v>
      </c>
      <c r="L162" s="27"/>
      <c r="M162" s="146" t="s">
        <v>1</v>
      </c>
      <c r="N162" s="147" t="s">
        <v>39</v>
      </c>
      <c r="O162" s="148">
        <v>1.18</v>
      </c>
      <c r="P162" s="148">
        <f t="shared" si="1"/>
        <v>0.30443999999999999</v>
      </c>
      <c r="Q162" s="148">
        <v>0</v>
      </c>
      <c r="R162" s="148">
        <f t="shared" si="2"/>
        <v>0</v>
      </c>
      <c r="S162" s="148">
        <v>0</v>
      </c>
      <c r="T162" s="149">
        <f t="shared" si="3"/>
        <v>0</v>
      </c>
      <c r="AR162" s="150" t="s">
        <v>134</v>
      </c>
      <c r="AT162" s="150" t="s">
        <v>130</v>
      </c>
      <c r="AU162" s="150" t="s">
        <v>84</v>
      </c>
      <c r="AY162" s="13" t="s">
        <v>127</v>
      </c>
      <c r="BE162" s="151">
        <f t="shared" si="4"/>
        <v>0</v>
      </c>
      <c r="BF162" s="151">
        <f t="shared" si="5"/>
        <v>0</v>
      </c>
      <c r="BG162" s="151">
        <f t="shared" si="6"/>
        <v>0</v>
      </c>
      <c r="BH162" s="151">
        <f t="shared" si="7"/>
        <v>0</v>
      </c>
      <c r="BI162" s="151">
        <f t="shared" si="8"/>
        <v>0</v>
      </c>
      <c r="BJ162" s="13" t="s">
        <v>82</v>
      </c>
      <c r="BK162" s="151">
        <f t="shared" si="9"/>
        <v>0</v>
      </c>
      <c r="BL162" s="13" t="s">
        <v>134</v>
      </c>
      <c r="BM162" s="150" t="s">
        <v>257</v>
      </c>
    </row>
    <row r="163" spans="2:65" s="1" customFormat="1" ht="24" customHeight="1">
      <c r="B163" s="114"/>
      <c r="C163" s="140" t="s">
        <v>176</v>
      </c>
      <c r="D163" s="140" t="s">
        <v>130</v>
      </c>
      <c r="E163" s="141" t="s">
        <v>258</v>
      </c>
      <c r="F163" s="142" t="s">
        <v>259</v>
      </c>
      <c r="G163" s="143" t="s">
        <v>248</v>
      </c>
      <c r="H163" s="144">
        <v>0.25800000000000001</v>
      </c>
      <c r="I163" s="165"/>
      <c r="J163" s="145">
        <f t="shared" si="0"/>
        <v>0</v>
      </c>
      <c r="K163" s="142" t="s">
        <v>1</v>
      </c>
      <c r="L163" s="27"/>
      <c r="M163" s="146" t="s">
        <v>1</v>
      </c>
      <c r="N163" s="147" t="s">
        <v>39</v>
      </c>
      <c r="O163" s="148">
        <v>1.2130000000000001</v>
      </c>
      <c r="P163" s="148">
        <f t="shared" si="1"/>
        <v>0.31295400000000001</v>
      </c>
      <c r="Q163" s="148">
        <v>0</v>
      </c>
      <c r="R163" s="148">
        <f t="shared" si="2"/>
        <v>0</v>
      </c>
      <c r="S163" s="148">
        <v>0</v>
      </c>
      <c r="T163" s="149">
        <f t="shared" si="3"/>
        <v>0</v>
      </c>
      <c r="AR163" s="150" t="s">
        <v>134</v>
      </c>
      <c r="AT163" s="150" t="s">
        <v>130</v>
      </c>
      <c r="AU163" s="150" t="s">
        <v>84</v>
      </c>
      <c r="AY163" s="13" t="s">
        <v>127</v>
      </c>
      <c r="BE163" s="151">
        <f t="shared" si="4"/>
        <v>0</v>
      </c>
      <c r="BF163" s="151">
        <f t="shared" si="5"/>
        <v>0</v>
      </c>
      <c r="BG163" s="151">
        <f t="shared" si="6"/>
        <v>0</v>
      </c>
      <c r="BH163" s="151">
        <f t="shared" si="7"/>
        <v>0</v>
      </c>
      <c r="BI163" s="151">
        <f t="shared" si="8"/>
        <v>0</v>
      </c>
      <c r="BJ163" s="13" t="s">
        <v>82</v>
      </c>
      <c r="BK163" s="151">
        <f t="shared" si="9"/>
        <v>0</v>
      </c>
      <c r="BL163" s="13" t="s">
        <v>134</v>
      </c>
      <c r="BM163" s="150" t="s">
        <v>260</v>
      </c>
    </row>
    <row r="164" spans="2:65" s="11" customFormat="1" ht="22.9" customHeight="1">
      <c r="B164" s="128"/>
      <c r="D164" s="129" t="s">
        <v>73</v>
      </c>
      <c r="E164" s="138" t="s">
        <v>261</v>
      </c>
      <c r="F164" s="138" t="s">
        <v>262</v>
      </c>
      <c r="J164" s="139">
        <f>BK164</f>
        <v>0</v>
      </c>
      <c r="L164" s="128"/>
      <c r="M164" s="132"/>
      <c r="N164" s="133"/>
      <c r="O164" s="133"/>
      <c r="P164" s="134">
        <f>SUM(P165:P167)</f>
        <v>1.464</v>
      </c>
      <c r="Q164" s="133"/>
      <c r="R164" s="134">
        <f>SUM(R165:R167)</f>
        <v>5.0300000000000006E-3</v>
      </c>
      <c r="S164" s="133"/>
      <c r="T164" s="135">
        <f>SUM(T165:T167)</f>
        <v>0</v>
      </c>
      <c r="AR164" s="129" t="s">
        <v>84</v>
      </c>
      <c r="AT164" s="136" t="s">
        <v>73</v>
      </c>
      <c r="AU164" s="136" t="s">
        <v>82</v>
      </c>
      <c r="AY164" s="129" t="s">
        <v>127</v>
      </c>
      <c r="BK164" s="137">
        <f>SUM(BK165:BK167)</f>
        <v>0</v>
      </c>
    </row>
    <row r="165" spans="2:65" s="1" customFormat="1" ht="24" customHeight="1">
      <c r="B165" s="114"/>
      <c r="C165" s="140" t="s">
        <v>263</v>
      </c>
      <c r="D165" s="140" t="s">
        <v>130</v>
      </c>
      <c r="E165" s="141" t="s">
        <v>264</v>
      </c>
      <c r="F165" s="142" t="s">
        <v>265</v>
      </c>
      <c r="G165" s="143" t="s">
        <v>133</v>
      </c>
      <c r="H165" s="144">
        <v>35</v>
      </c>
      <c r="I165" s="165"/>
      <c r="J165" s="145">
        <f>ROUND(I165*H165,2)</f>
        <v>0</v>
      </c>
      <c r="K165" s="142" t="s">
        <v>1</v>
      </c>
      <c r="L165" s="27"/>
      <c r="M165" s="146" t="s">
        <v>1</v>
      </c>
      <c r="N165" s="147" t="s">
        <v>39</v>
      </c>
      <c r="O165" s="148">
        <v>2.4E-2</v>
      </c>
      <c r="P165" s="148">
        <f>O165*H165</f>
        <v>0.84</v>
      </c>
      <c r="Q165" s="148">
        <v>8.0000000000000007E-5</v>
      </c>
      <c r="R165" s="148">
        <f>Q165*H165</f>
        <v>2.8000000000000004E-3</v>
      </c>
      <c r="S165" s="148">
        <v>0</v>
      </c>
      <c r="T165" s="149">
        <f>S165*H165</f>
        <v>0</v>
      </c>
      <c r="AR165" s="150" t="s">
        <v>134</v>
      </c>
      <c r="AT165" s="150" t="s">
        <v>130</v>
      </c>
      <c r="AU165" s="150" t="s">
        <v>84</v>
      </c>
      <c r="AY165" s="13" t="s">
        <v>127</v>
      </c>
      <c r="BE165" s="151">
        <f>IF(N165="základní",J165,0)</f>
        <v>0</v>
      </c>
      <c r="BF165" s="151">
        <f>IF(N165="snížená",J165,0)</f>
        <v>0</v>
      </c>
      <c r="BG165" s="151">
        <f>IF(N165="zákl. přenesená",J165,0)</f>
        <v>0</v>
      </c>
      <c r="BH165" s="151">
        <f>IF(N165="sníž. přenesená",J165,0)</f>
        <v>0</v>
      </c>
      <c r="BI165" s="151">
        <f>IF(N165="nulová",J165,0)</f>
        <v>0</v>
      </c>
      <c r="BJ165" s="13" t="s">
        <v>82</v>
      </c>
      <c r="BK165" s="151">
        <f>ROUND(I165*H165,2)</f>
        <v>0</v>
      </c>
      <c r="BL165" s="13" t="s">
        <v>134</v>
      </c>
      <c r="BM165" s="150" t="s">
        <v>266</v>
      </c>
    </row>
    <row r="166" spans="2:65" s="1" customFormat="1" ht="24" customHeight="1">
      <c r="B166" s="114"/>
      <c r="C166" s="140" t="s">
        <v>267</v>
      </c>
      <c r="D166" s="140" t="s">
        <v>130</v>
      </c>
      <c r="E166" s="141" t="s">
        <v>268</v>
      </c>
      <c r="F166" s="142" t="s">
        <v>269</v>
      </c>
      <c r="G166" s="143" t="s">
        <v>133</v>
      </c>
      <c r="H166" s="144">
        <v>7</v>
      </c>
      <c r="I166" s="165"/>
      <c r="J166" s="145">
        <f>ROUND(I166*H166,2)</f>
        <v>0</v>
      </c>
      <c r="K166" s="142" t="s">
        <v>1</v>
      </c>
      <c r="L166" s="27"/>
      <c r="M166" s="146" t="s">
        <v>1</v>
      </c>
      <c r="N166" s="147" t="s">
        <v>39</v>
      </c>
      <c r="O166" s="148">
        <v>4.8000000000000001E-2</v>
      </c>
      <c r="P166" s="148">
        <f>O166*H166</f>
        <v>0.33600000000000002</v>
      </c>
      <c r="Q166" s="148">
        <v>1.7000000000000001E-4</v>
      </c>
      <c r="R166" s="148">
        <f>Q166*H166</f>
        <v>1.1900000000000001E-3</v>
      </c>
      <c r="S166" s="148">
        <v>0</v>
      </c>
      <c r="T166" s="149">
        <f>S166*H166</f>
        <v>0</v>
      </c>
      <c r="AR166" s="150" t="s">
        <v>134</v>
      </c>
      <c r="AT166" s="150" t="s">
        <v>130</v>
      </c>
      <c r="AU166" s="150" t="s">
        <v>84</v>
      </c>
      <c r="AY166" s="13" t="s">
        <v>127</v>
      </c>
      <c r="BE166" s="151">
        <f>IF(N166="základní",J166,0)</f>
        <v>0</v>
      </c>
      <c r="BF166" s="151">
        <f>IF(N166="snížená",J166,0)</f>
        <v>0</v>
      </c>
      <c r="BG166" s="151">
        <f>IF(N166="zákl. přenesená",J166,0)</f>
        <v>0</v>
      </c>
      <c r="BH166" s="151">
        <f>IF(N166="sníž. přenesená",J166,0)</f>
        <v>0</v>
      </c>
      <c r="BI166" s="151">
        <f>IF(N166="nulová",J166,0)</f>
        <v>0</v>
      </c>
      <c r="BJ166" s="13" t="s">
        <v>82</v>
      </c>
      <c r="BK166" s="151">
        <f>ROUND(I166*H166,2)</f>
        <v>0</v>
      </c>
      <c r="BL166" s="13" t="s">
        <v>134</v>
      </c>
      <c r="BM166" s="150" t="s">
        <v>270</v>
      </c>
    </row>
    <row r="167" spans="2:65" s="1" customFormat="1" ht="24" customHeight="1">
      <c r="B167" s="114"/>
      <c r="C167" s="140" t="s">
        <v>271</v>
      </c>
      <c r="D167" s="140" t="s">
        <v>130</v>
      </c>
      <c r="E167" s="141" t="s">
        <v>272</v>
      </c>
      <c r="F167" s="142" t="s">
        <v>273</v>
      </c>
      <c r="G167" s="143" t="s">
        <v>133</v>
      </c>
      <c r="H167" s="144">
        <v>4</v>
      </c>
      <c r="I167" s="165"/>
      <c r="J167" s="145">
        <f>ROUND(I167*H167,2)</f>
        <v>0</v>
      </c>
      <c r="K167" s="142" t="s">
        <v>1</v>
      </c>
      <c r="L167" s="27"/>
      <c r="M167" s="146" t="s">
        <v>1</v>
      </c>
      <c r="N167" s="147" t="s">
        <v>39</v>
      </c>
      <c r="O167" s="148">
        <v>7.1999999999999995E-2</v>
      </c>
      <c r="P167" s="148">
        <f>O167*H167</f>
        <v>0.28799999999999998</v>
      </c>
      <c r="Q167" s="148">
        <v>2.5999999999999998E-4</v>
      </c>
      <c r="R167" s="148">
        <f>Q167*H167</f>
        <v>1.0399999999999999E-3</v>
      </c>
      <c r="S167" s="148">
        <v>0</v>
      </c>
      <c r="T167" s="149">
        <f>S167*H167</f>
        <v>0</v>
      </c>
      <c r="AR167" s="150" t="s">
        <v>134</v>
      </c>
      <c r="AT167" s="150" t="s">
        <v>130</v>
      </c>
      <c r="AU167" s="150" t="s">
        <v>84</v>
      </c>
      <c r="AY167" s="13" t="s">
        <v>127</v>
      </c>
      <c r="BE167" s="151">
        <f>IF(N167="základní",J167,0)</f>
        <v>0</v>
      </c>
      <c r="BF167" s="151">
        <f>IF(N167="snížená",J167,0)</f>
        <v>0</v>
      </c>
      <c r="BG167" s="151">
        <f>IF(N167="zákl. přenesená",J167,0)</f>
        <v>0</v>
      </c>
      <c r="BH167" s="151">
        <f>IF(N167="sníž. přenesená",J167,0)</f>
        <v>0</v>
      </c>
      <c r="BI167" s="151">
        <f>IF(N167="nulová",J167,0)</f>
        <v>0</v>
      </c>
      <c r="BJ167" s="13" t="s">
        <v>82</v>
      </c>
      <c r="BK167" s="151">
        <f>ROUND(I167*H167,2)</f>
        <v>0</v>
      </c>
      <c r="BL167" s="13" t="s">
        <v>134</v>
      </c>
      <c r="BM167" s="150" t="s">
        <v>274</v>
      </c>
    </row>
    <row r="168" spans="2:65" s="11" customFormat="1" ht="25.9" customHeight="1">
      <c r="B168" s="128"/>
      <c r="D168" s="129" t="s">
        <v>73</v>
      </c>
      <c r="E168" s="130" t="s">
        <v>173</v>
      </c>
      <c r="F168" s="130" t="s">
        <v>275</v>
      </c>
      <c r="J168" s="131">
        <f>BK168</f>
        <v>0</v>
      </c>
      <c r="L168" s="128"/>
      <c r="M168" s="132"/>
      <c r="N168" s="133"/>
      <c r="O168" s="133"/>
      <c r="P168" s="134">
        <f>P169</f>
        <v>3.6669999999999998</v>
      </c>
      <c r="Q168" s="133"/>
      <c r="R168" s="134">
        <f>R169</f>
        <v>4.3200000000000001E-3</v>
      </c>
      <c r="S168" s="133"/>
      <c r="T168" s="135">
        <f>T169</f>
        <v>0</v>
      </c>
      <c r="AR168" s="129" t="s">
        <v>139</v>
      </c>
      <c r="AT168" s="136" t="s">
        <v>73</v>
      </c>
      <c r="AU168" s="136" t="s">
        <v>74</v>
      </c>
      <c r="AY168" s="129" t="s">
        <v>127</v>
      </c>
      <c r="BK168" s="137">
        <f>BK169</f>
        <v>0</v>
      </c>
    </row>
    <row r="169" spans="2:65" s="11" customFormat="1" ht="22.9" customHeight="1">
      <c r="B169" s="128"/>
      <c r="D169" s="129" t="s">
        <v>73</v>
      </c>
      <c r="E169" s="138" t="s">
        <v>276</v>
      </c>
      <c r="F169" s="138" t="s">
        <v>277</v>
      </c>
      <c r="J169" s="139">
        <f>BK169</f>
        <v>0</v>
      </c>
      <c r="L169" s="128"/>
      <c r="M169" s="132"/>
      <c r="N169" s="133"/>
      <c r="O169" s="133"/>
      <c r="P169" s="134">
        <f>SUM(P170:P175)</f>
        <v>3.6669999999999998</v>
      </c>
      <c r="Q169" s="133"/>
      <c r="R169" s="134">
        <f>SUM(R170:R175)</f>
        <v>4.3200000000000001E-3</v>
      </c>
      <c r="S169" s="133"/>
      <c r="T169" s="135">
        <f>SUM(T170:T175)</f>
        <v>0</v>
      </c>
      <c r="AR169" s="129" t="s">
        <v>139</v>
      </c>
      <c r="AT169" s="136" t="s">
        <v>73</v>
      </c>
      <c r="AU169" s="136" t="s">
        <v>82</v>
      </c>
      <c r="AY169" s="129" t="s">
        <v>127</v>
      </c>
      <c r="BK169" s="137">
        <f>SUM(BK170:BK175)</f>
        <v>0</v>
      </c>
    </row>
    <row r="170" spans="2:65" s="1" customFormat="1" ht="16.5" customHeight="1">
      <c r="B170" s="114"/>
      <c r="C170" s="140" t="s">
        <v>278</v>
      </c>
      <c r="D170" s="140" t="s">
        <v>130</v>
      </c>
      <c r="E170" s="141" t="s">
        <v>279</v>
      </c>
      <c r="F170" s="142" t="s">
        <v>280</v>
      </c>
      <c r="G170" s="143" t="s">
        <v>154</v>
      </c>
      <c r="H170" s="144">
        <v>2</v>
      </c>
      <c r="I170" s="165"/>
      <c r="J170" s="145">
        <f t="shared" ref="J170:J175" si="10">ROUND(I170*H170,2)</f>
        <v>0</v>
      </c>
      <c r="K170" s="142" t="s">
        <v>1</v>
      </c>
      <c r="L170" s="27"/>
      <c r="M170" s="146" t="s">
        <v>1</v>
      </c>
      <c r="N170" s="147" t="s">
        <v>39</v>
      </c>
      <c r="O170" s="148">
        <v>0.35899999999999999</v>
      </c>
      <c r="P170" s="148">
        <f t="shared" ref="P170:P175" si="11">O170*H170</f>
        <v>0.71799999999999997</v>
      </c>
      <c r="Q170" s="148">
        <v>2.0000000000000002E-5</v>
      </c>
      <c r="R170" s="148">
        <f t="shared" ref="R170:R175" si="12">Q170*H170</f>
        <v>4.0000000000000003E-5</v>
      </c>
      <c r="S170" s="148">
        <v>0</v>
      </c>
      <c r="T170" s="149">
        <f t="shared" ref="T170:T175" si="13">S170*H170</f>
        <v>0</v>
      </c>
      <c r="AR170" s="150" t="s">
        <v>208</v>
      </c>
      <c r="AT170" s="150" t="s">
        <v>130</v>
      </c>
      <c r="AU170" s="150" t="s">
        <v>84</v>
      </c>
      <c r="AY170" s="13" t="s">
        <v>127</v>
      </c>
      <c r="BE170" s="151">
        <f t="shared" ref="BE170:BE175" si="14">IF(N170="základní",J170,0)</f>
        <v>0</v>
      </c>
      <c r="BF170" s="151">
        <f t="shared" ref="BF170:BF175" si="15">IF(N170="snížená",J170,0)</f>
        <v>0</v>
      </c>
      <c r="BG170" s="151">
        <f t="shared" ref="BG170:BG175" si="16">IF(N170="zákl. přenesená",J170,0)</f>
        <v>0</v>
      </c>
      <c r="BH170" s="151">
        <f t="shared" ref="BH170:BH175" si="17">IF(N170="sníž. přenesená",J170,0)</f>
        <v>0</v>
      </c>
      <c r="BI170" s="151">
        <f t="shared" ref="BI170:BI175" si="18">IF(N170="nulová",J170,0)</f>
        <v>0</v>
      </c>
      <c r="BJ170" s="13" t="s">
        <v>82</v>
      </c>
      <c r="BK170" s="151">
        <f t="shared" ref="BK170:BK175" si="19">ROUND(I170*H170,2)</f>
        <v>0</v>
      </c>
      <c r="BL170" s="13" t="s">
        <v>208</v>
      </c>
      <c r="BM170" s="150" t="s">
        <v>281</v>
      </c>
    </row>
    <row r="171" spans="2:65" s="1" customFormat="1" ht="24" customHeight="1">
      <c r="B171" s="114"/>
      <c r="C171" s="152" t="s">
        <v>282</v>
      </c>
      <c r="D171" s="152" t="s">
        <v>173</v>
      </c>
      <c r="E171" s="153" t="s">
        <v>283</v>
      </c>
      <c r="F171" s="154" t="s">
        <v>284</v>
      </c>
      <c r="G171" s="155" t="s">
        <v>154</v>
      </c>
      <c r="H171" s="156">
        <v>2</v>
      </c>
      <c r="I171" s="166"/>
      <c r="J171" s="157">
        <f t="shared" si="10"/>
        <v>0</v>
      </c>
      <c r="K171" s="154" t="s">
        <v>1</v>
      </c>
      <c r="L171" s="158"/>
      <c r="M171" s="159" t="s">
        <v>1</v>
      </c>
      <c r="N171" s="160" t="s">
        <v>39</v>
      </c>
      <c r="O171" s="148">
        <v>0</v>
      </c>
      <c r="P171" s="148">
        <f t="shared" si="11"/>
        <v>0</v>
      </c>
      <c r="Q171" s="148">
        <v>6.0000000000000002E-5</v>
      </c>
      <c r="R171" s="148">
        <f t="shared" si="12"/>
        <v>1.2E-4</v>
      </c>
      <c r="S171" s="148">
        <v>0</v>
      </c>
      <c r="T171" s="149">
        <f t="shared" si="13"/>
        <v>0</v>
      </c>
      <c r="AR171" s="150" t="s">
        <v>285</v>
      </c>
      <c r="AT171" s="150" t="s">
        <v>173</v>
      </c>
      <c r="AU171" s="150" t="s">
        <v>84</v>
      </c>
      <c r="AY171" s="13" t="s">
        <v>127</v>
      </c>
      <c r="BE171" s="151">
        <f t="shared" si="14"/>
        <v>0</v>
      </c>
      <c r="BF171" s="151">
        <f t="shared" si="15"/>
        <v>0</v>
      </c>
      <c r="BG171" s="151">
        <f t="shared" si="16"/>
        <v>0</v>
      </c>
      <c r="BH171" s="151">
        <f t="shared" si="17"/>
        <v>0</v>
      </c>
      <c r="BI171" s="151">
        <f t="shared" si="18"/>
        <v>0</v>
      </c>
      <c r="BJ171" s="13" t="s">
        <v>82</v>
      </c>
      <c r="BK171" s="151">
        <f t="shared" si="19"/>
        <v>0</v>
      </c>
      <c r="BL171" s="13" t="s">
        <v>285</v>
      </c>
      <c r="BM171" s="150" t="s">
        <v>286</v>
      </c>
    </row>
    <row r="172" spans="2:65" s="1" customFormat="1" ht="16.5" customHeight="1">
      <c r="B172" s="114"/>
      <c r="C172" s="140" t="s">
        <v>287</v>
      </c>
      <c r="D172" s="140" t="s">
        <v>130</v>
      </c>
      <c r="E172" s="141" t="s">
        <v>288</v>
      </c>
      <c r="F172" s="142" t="s">
        <v>289</v>
      </c>
      <c r="G172" s="143" t="s">
        <v>154</v>
      </c>
      <c r="H172" s="144">
        <v>1</v>
      </c>
      <c r="I172" s="165"/>
      <c r="J172" s="145">
        <f t="shared" si="10"/>
        <v>0</v>
      </c>
      <c r="K172" s="142" t="s">
        <v>1</v>
      </c>
      <c r="L172" s="27"/>
      <c r="M172" s="146" t="s">
        <v>1</v>
      </c>
      <c r="N172" s="147" t="s">
        <v>39</v>
      </c>
      <c r="O172" s="148">
        <v>0.59099999999999997</v>
      </c>
      <c r="P172" s="148">
        <f t="shared" si="11"/>
        <v>0.59099999999999997</v>
      </c>
      <c r="Q172" s="148">
        <v>2.0000000000000001E-4</v>
      </c>
      <c r="R172" s="148">
        <f t="shared" si="12"/>
        <v>2.0000000000000001E-4</v>
      </c>
      <c r="S172" s="148">
        <v>0</v>
      </c>
      <c r="T172" s="149">
        <f t="shared" si="13"/>
        <v>0</v>
      </c>
      <c r="AR172" s="150" t="s">
        <v>208</v>
      </c>
      <c r="AT172" s="150" t="s">
        <v>130</v>
      </c>
      <c r="AU172" s="150" t="s">
        <v>84</v>
      </c>
      <c r="AY172" s="13" t="s">
        <v>127</v>
      </c>
      <c r="BE172" s="151">
        <f t="shared" si="14"/>
        <v>0</v>
      </c>
      <c r="BF172" s="151">
        <f t="shared" si="15"/>
        <v>0</v>
      </c>
      <c r="BG172" s="151">
        <f t="shared" si="16"/>
        <v>0</v>
      </c>
      <c r="BH172" s="151">
        <f t="shared" si="17"/>
        <v>0</v>
      </c>
      <c r="BI172" s="151">
        <f t="shared" si="18"/>
        <v>0</v>
      </c>
      <c r="BJ172" s="13" t="s">
        <v>82</v>
      </c>
      <c r="BK172" s="151">
        <f t="shared" si="19"/>
        <v>0</v>
      </c>
      <c r="BL172" s="13" t="s">
        <v>208</v>
      </c>
      <c r="BM172" s="150" t="s">
        <v>290</v>
      </c>
    </row>
    <row r="173" spans="2:65" s="1" customFormat="1" ht="24" customHeight="1">
      <c r="B173" s="114"/>
      <c r="C173" s="152" t="s">
        <v>291</v>
      </c>
      <c r="D173" s="152" t="s">
        <v>173</v>
      </c>
      <c r="E173" s="153" t="s">
        <v>292</v>
      </c>
      <c r="F173" s="154" t="s">
        <v>293</v>
      </c>
      <c r="G173" s="155" t="s">
        <v>154</v>
      </c>
      <c r="H173" s="156">
        <v>1</v>
      </c>
      <c r="I173" s="166"/>
      <c r="J173" s="157">
        <f t="shared" si="10"/>
        <v>0</v>
      </c>
      <c r="K173" s="154" t="s">
        <v>1</v>
      </c>
      <c r="L173" s="158"/>
      <c r="M173" s="159" t="s">
        <v>1</v>
      </c>
      <c r="N173" s="160" t="s">
        <v>39</v>
      </c>
      <c r="O173" s="148">
        <v>0</v>
      </c>
      <c r="P173" s="148">
        <f t="shared" si="11"/>
        <v>0</v>
      </c>
      <c r="Q173" s="148">
        <v>1.2E-4</v>
      </c>
      <c r="R173" s="148">
        <f t="shared" si="12"/>
        <v>1.2E-4</v>
      </c>
      <c r="S173" s="148">
        <v>0</v>
      </c>
      <c r="T173" s="149">
        <f t="shared" si="13"/>
        <v>0</v>
      </c>
      <c r="AR173" s="150" t="s">
        <v>294</v>
      </c>
      <c r="AT173" s="150" t="s">
        <v>173</v>
      </c>
      <c r="AU173" s="150" t="s">
        <v>84</v>
      </c>
      <c r="AY173" s="13" t="s">
        <v>127</v>
      </c>
      <c r="BE173" s="151">
        <f t="shared" si="14"/>
        <v>0</v>
      </c>
      <c r="BF173" s="151">
        <f t="shared" si="15"/>
        <v>0</v>
      </c>
      <c r="BG173" s="151">
        <f t="shared" si="16"/>
        <v>0</v>
      </c>
      <c r="BH173" s="151">
        <f t="shared" si="17"/>
        <v>0</v>
      </c>
      <c r="BI173" s="151">
        <f t="shared" si="18"/>
        <v>0</v>
      </c>
      <c r="BJ173" s="13" t="s">
        <v>82</v>
      </c>
      <c r="BK173" s="151">
        <f t="shared" si="19"/>
        <v>0</v>
      </c>
      <c r="BL173" s="13" t="s">
        <v>208</v>
      </c>
      <c r="BM173" s="150" t="s">
        <v>295</v>
      </c>
    </row>
    <row r="174" spans="2:65" s="1" customFormat="1" ht="16.5" customHeight="1">
      <c r="B174" s="114"/>
      <c r="C174" s="140" t="s">
        <v>296</v>
      </c>
      <c r="D174" s="140" t="s">
        <v>130</v>
      </c>
      <c r="E174" s="141" t="s">
        <v>297</v>
      </c>
      <c r="F174" s="142" t="s">
        <v>298</v>
      </c>
      <c r="G174" s="143" t="s">
        <v>154</v>
      </c>
      <c r="H174" s="144">
        <v>2</v>
      </c>
      <c r="I174" s="165"/>
      <c r="J174" s="145">
        <f t="shared" si="10"/>
        <v>0</v>
      </c>
      <c r="K174" s="142" t="s">
        <v>1</v>
      </c>
      <c r="L174" s="27"/>
      <c r="M174" s="146" t="s">
        <v>1</v>
      </c>
      <c r="N174" s="147" t="s">
        <v>39</v>
      </c>
      <c r="O174" s="148">
        <v>1.179</v>
      </c>
      <c r="P174" s="148">
        <f t="shared" si="11"/>
        <v>2.3580000000000001</v>
      </c>
      <c r="Q174" s="148">
        <v>3.5E-4</v>
      </c>
      <c r="R174" s="148">
        <f t="shared" si="12"/>
        <v>6.9999999999999999E-4</v>
      </c>
      <c r="S174" s="148">
        <v>0</v>
      </c>
      <c r="T174" s="149">
        <f t="shared" si="13"/>
        <v>0</v>
      </c>
      <c r="AR174" s="150" t="s">
        <v>208</v>
      </c>
      <c r="AT174" s="150" t="s">
        <v>130</v>
      </c>
      <c r="AU174" s="150" t="s">
        <v>84</v>
      </c>
      <c r="AY174" s="13" t="s">
        <v>127</v>
      </c>
      <c r="BE174" s="151">
        <f t="shared" si="14"/>
        <v>0</v>
      </c>
      <c r="BF174" s="151">
        <f t="shared" si="15"/>
        <v>0</v>
      </c>
      <c r="BG174" s="151">
        <f t="shared" si="16"/>
        <v>0</v>
      </c>
      <c r="BH174" s="151">
        <f t="shared" si="17"/>
        <v>0</v>
      </c>
      <c r="BI174" s="151">
        <f t="shared" si="18"/>
        <v>0</v>
      </c>
      <c r="BJ174" s="13" t="s">
        <v>82</v>
      </c>
      <c r="BK174" s="151">
        <f t="shared" si="19"/>
        <v>0</v>
      </c>
      <c r="BL174" s="13" t="s">
        <v>208</v>
      </c>
      <c r="BM174" s="150" t="s">
        <v>299</v>
      </c>
    </row>
    <row r="175" spans="2:65" s="1" customFormat="1" ht="16.5" customHeight="1">
      <c r="B175" s="114"/>
      <c r="C175" s="152" t="s">
        <v>300</v>
      </c>
      <c r="D175" s="152" t="s">
        <v>173</v>
      </c>
      <c r="E175" s="153" t="s">
        <v>301</v>
      </c>
      <c r="F175" s="154" t="s">
        <v>302</v>
      </c>
      <c r="G175" s="155" t="s">
        <v>154</v>
      </c>
      <c r="H175" s="156">
        <v>2</v>
      </c>
      <c r="I175" s="166"/>
      <c r="J175" s="157">
        <f t="shared" si="10"/>
        <v>0</v>
      </c>
      <c r="K175" s="154" t="s">
        <v>1</v>
      </c>
      <c r="L175" s="158"/>
      <c r="M175" s="159" t="s">
        <v>1</v>
      </c>
      <c r="N175" s="160" t="s">
        <v>39</v>
      </c>
      <c r="O175" s="148">
        <v>0</v>
      </c>
      <c r="P175" s="148">
        <f t="shared" si="11"/>
        <v>0</v>
      </c>
      <c r="Q175" s="148">
        <v>1.57E-3</v>
      </c>
      <c r="R175" s="148">
        <f t="shared" si="12"/>
        <v>3.14E-3</v>
      </c>
      <c r="S175" s="148">
        <v>0</v>
      </c>
      <c r="T175" s="149">
        <f t="shared" si="13"/>
        <v>0</v>
      </c>
      <c r="AR175" s="150" t="s">
        <v>285</v>
      </c>
      <c r="AT175" s="150" t="s">
        <v>173</v>
      </c>
      <c r="AU175" s="150" t="s">
        <v>84</v>
      </c>
      <c r="AY175" s="13" t="s">
        <v>127</v>
      </c>
      <c r="BE175" s="151">
        <f t="shared" si="14"/>
        <v>0</v>
      </c>
      <c r="BF175" s="151">
        <f t="shared" si="15"/>
        <v>0</v>
      </c>
      <c r="BG175" s="151">
        <f t="shared" si="16"/>
        <v>0</v>
      </c>
      <c r="BH175" s="151">
        <f t="shared" si="17"/>
        <v>0</v>
      </c>
      <c r="BI175" s="151">
        <f t="shared" si="18"/>
        <v>0</v>
      </c>
      <c r="BJ175" s="13" t="s">
        <v>82</v>
      </c>
      <c r="BK175" s="151">
        <f t="shared" si="19"/>
        <v>0</v>
      </c>
      <c r="BL175" s="13" t="s">
        <v>285</v>
      </c>
      <c r="BM175" s="150" t="s">
        <v>303</v>
      </c>
    </row>
    <row r="176" spans="2:65" s="11" customFormat="1" ht="25.9" customHeight="1">
      <c r="B176" s="128"/>
      <c r="D176" s="129" t="s">
        <v>73</v>
      </c>
      <c r="E176" s="130" t="s">
        <v>304</v>
      </c>
      <c r="F176" s="130" t="s">
        <v>305</v>
      </c>
      <c r="J176" s="131">
        <f>BK176</f>
        <v>0</v>
      </c>
      <c r="L176" s="128"/>
      <c r="M176" s="132"/>
      <c r="N176" s="133"/>
      <c r="O176" s="133"/>
      <c r="P176" s="134">
        <f>SUM(P177:P183)</f>
        <v>0</v>
      </c>
      <c r="Q176" s="133"/>
      <c r="R176" s="134">
        <f>SUM(R177:R183)</f>
        <v>0</v>
      </c>
      <c r="S176" s="133"/>
      <c r="T176" s="135">
        <f>SUM(T177:T183)</f>
        <v>0</v>
      </c>
      <c r="AR176" s="129" t="s">
        <v>143</v>
      </c>
      <c r="AT176" s="136" t="s">
        <v>73</v>
      </c>
      <c r="AU176" s="136" t="s">
        <v>74</v>
      </c>
      <c r="AY176" s="129" t="s">
        <v>127</v>
      </c>
      <c r="BK176" s="137">
        <f>SUM(BK177:BK183)</f>
        <v>0</v>
      </c>
    </row>
    <row r="177" spans="2:65" s="1" customFormat="1" ht="16.5" customHeight="1">
      <c r="B177" s="114"/>
      <c r="C177" s="140" t="s">
        <v>306</v>
      </c>
      <c r="D177" s="140" t="s">
        <v>130</v>
      </c>
      <c r="E177" s="141" t="s">
        <v>307</v>
      </c>
      <c r="F177" s="142" t="s">
        <v>308</v>
      </c>
      <c r="G177" s="143" t="s">
        <v>309</v>
      </c>
      <c r="H177" s="144">
        <v>1</v>
      </c>
      <c r="I177" s="165"/>
      <c r="J177" s="145">
        <f t="shared" ref="J177:J183" si="20">ROUND(I177*H177,2)</f>
        <v>0</v>
      </c>
      <c r="K177" s="142" t="s">
        <v>1</v>
      </c>
      <c r="L177" s="27"/>
      <c r="M177" s="146" t="s">
        <v>1</v>
      </c>
      <c r="N177" s="147" t="s">
        <v>39</v>
      </c>
      <c r="O177" s="148">
        <v>0</v>
      </c>
      <c r="P177" s="148">
        <f t="shared" ref="P177:P183" si="21">O177*H177</f>
        <v>0</v>
      </c>
      <c r="Q177" s="148">
        <v>0</v>
      </c>
      <c r="R177" s="148">
        <f t="shared" ref="R177:R183" si="22">Q177*H177</f>
        <v>0</v>
      </c>
      <c r="S177" s="148">
        <v>0</v>
      </c>
      <c r="T177" s="149">
        <f t="shared" ref="T177:T183" si="23">S177*H177</f>
        <v>0</v>
      </c>
      <c r="AR177" s="150" t="s">
        <v>310</v>
      </c>
      <c r="AT177" s="150" t="s">
        <v>130</v>
      </c>
      <c r="AU177" s="150" t="s">
        <v>82</v>
      </c>
      <c r="AY177" s="13" t="s">
        <v>127</v>
      </c>
      <c r="BE177" s="151">
        <f t="shared" ref="BE177:BE183" si="24">IF(N177="základní",J177,0)</f>
        <v>0</v>
      </c>
      <c r="BF177" s="151">
        <f t="shared" ref="BF177:BF183" si="25">IF(N177="snížená",J177,0)</f>
        <v>0</v>
      </c>
      <c r="BG177" s="151">
        <f t="shared" ref="BG177:BG183" si="26">IF(N177="zákl. přenesená",J177,0)</f>
        <v>0</v>
      </c>
      <c r="BH177" s="151">
        <f t="shared" ref="BH177:BH183" si="27">IF(N177="sníž. přenesená",J177,0)</f>
        <v>0</v>
      </c>
      <c r="BI177" s="151">
        <f t="shared" ref="BI177:BI183" si="28">IF(N177="nulová",J177,0)</f>
        <v>0</v>
      </c>
      <c r="BJ177" s="13" t="s">
        <v>82</v>
      </c>
      <c r="BK177" s="151">
        <f t="shared" ref="BK177:BK183" si="29">ROUND(I177*H177,2)</f>
        <v>0</v>
      </c>
      <c r="BL177" s="13" t="s">
        <v>310</v>
      </c>
      <c r="BM177" s="150" t="s">
        <v>311</v>
      </c>
    </row>
    <row r="178" spans="2:65" s="1" customFormat="1" ht="16.5" customHeight="1">
      <c r="B178" s="114"/>
      <c r="C178" s="140" t="s">
        <v>312</v>
      </c>
      <c r="D178" s="140" t="s">
        <v>130</v>
      </c>
      <c r="E178" s="141" t="s">
        <v>313</v>
      </c>
      <c r="F178" s="142" t="s">
        <v>314</v>
      </c>
      <c r="G178" s="143" t="s">
        <v>309</v>
      </c>
      <c r="H178" s="144">
        <v>1</v>
      </c>
      <c r="I178" s="165"/>
      <c r="J178" s="145">
        <f t="shared" si="20"/>
        <v>0</v>
      </c>
      <c r="K178" s="142" t="s">
        <v>1</v>
      </c>
      <c r="L178" s="27"/>
      <c r="M178" s="146" t="s">
        <v>1</v>
      </c>
      <c r="N178" s="147" t="s">
        <v>39</v>
      </c>
      <c r="O178" s="148">
        <v>0</v>
      </c>
      <c r="P178" s="148">
        <f t="shared" si="21"/>
        <v>0</v>
      </c>
      <c r="Q178" s="148">
        <v>0</v>
      </c>
      <c r="R178" s="148">
        <f t="shared" si="22"/>
        <v>0</v>
      </c>
      <c r="S178" s="148">
        <v>0</v>
      </c>
      <c r="T178" s="149">
        <f t="shared" si="23"/>
        <v>0</v>
      </c>
      <c r="AR178" s="150" t="s">
        <v>310</v>
      </c>
      <c r="AT178" s="150" t="s">
        <v>130</v>
      </c>
      <c r="AU178" s="150" t="s">
        <v>82</v>
      </c>
      <c r="AY178" s="13" t="s">
        <v>127</v>
      </c>
      <c r="BE178" s="151">
        <f t="shared" si="24"/>
        <v>0</v>
      </c>
      <c r="BF178" s="151">
        <f t="shared" si="25"/>
        <v>0</v>
      </c>
      <c r="BG178" s="151">
        <f t="shared" si="26"/>
        <v>0</v>
      </c>
      <c r="BH178" s="151">
        <f t="shared" si="27"/>
        <v>0</v>
      </c>
      <c r="BI178" s="151">
        <f t="shared" si="28"/>
        <v>0</v>
      </c>
      <c r="BJ178" s="13" t="s">
        <v>82</v>
      </c>
      <c r="BK178" s="151">
        <f t="shared" si="29"/>
        <v>0</v>
      </c>
      <c r="BL178" s="13" t="s">
        <v>310</v>
      </c>
      <c r="BM178" s="150" t="s">
        <v>315</v>
      </c>
    </row>
    <row r="179" spans="2:65" s="1" customFormat="1" ht="16.5" customHeight="1">
      <c r="B179" s="114"/>
      <c r="C179" s="140" t="s">
        <v>316</v>
      </c>
      <c r="D179" s="140" t="s">
        <v>130</v>
      </c>
      <c r="E179" s="141" t="s">
        <v>317</v>
      </c>
      <c r="F179" s="142" t="s">
        <v>318</v>
      </c>
      <c r="G179" s="143" t="s">
        <v>309</v>
      </c>
      <c r="H179" s="144">
        <v>1</v>
      </c>
      <c r="I179" s="165"/>
      <c r="J179" s="145">
        <f t="shared" si="20"/>
        <v>0</v>
      </c>
      <c r="K179" s="142" t="s">
        <v>1</v>
      </c>
      <c r="L179" s="27"/>
      <c r="M179" s="146" t="s">
        <v>1</v>
      </c>
      <c r="N179" s="147" t="s">
        <v>39</v>
      </c>
      <c r="O179" s="148">
        <v>0</v>
      </c>
      <c r="P179" s="148">
        <f t="shared" si="21"/>
        <v>0</v>
      </c>
      <c r="Q179" s="148">
        <v>0</v>
      </c>
      <c r="R179" s="148">
        <f t="shared" si="22"/>
        <v>0</v>
      </c>
      <c r="S179" s="148">
        <v>0</v>
      </c>
      <c r="T179" s="149">
        <f t="shared" si="23"/>
        <v>0</v>
      </c>
      <c r="AR179" s="150" t="s">
        <v>310</v>
      </c>
      <c r="AT179" s="150" t="s">
        <v>130</v>
      </c>
      <c r="AU179" s="150" t="s">
        <v>82</v>
      </c>
      <c r="AY179" s="13" t="s">
        <v>127</v>
      </c>
      <c r="BE179" s="151">
        <f t="shared" si="24"/>
        <v>0</v>
      </c>
      <c r="BF179" s="151">
        <f t="shared" si="25"/>
        <v>0</v>
      </c>
      <c r="BG179" s="151">
        <f t="shared" si="26"/>
        <v>0</v>
      </c>
      <c r="BH179" s="151">
        <f t="shared" si="27"/>
        <v>0</v>
      </c>
      <c r="BI179" s="151">
        <f t="shared" si="28"/>
        <v>0</v>
      </c>
      <c r="BJ179" s="13" t="s">
        <v>82</v>
      </c>
      <c r="BK179" s="151">
        <f t="shared" si="29"/>
        <v>0</v>
      </c>
      <c r="BL179" s="13" t="s">
        <v>310</v>
      </c>
      <c r="BM179" s="150" t="s">
        <v>319</v>
      </c>
    </row>
    <row r="180" spans="2:65" s="1" customFormat="1" ht="16.5" customHeight="1">
      <c r="B180" s="114"/>
      <c r="C180" s="140" t="s">
        <v>320</v>
      </c>
      <c r="D180" s="140" t="s">
        <v>130</v>
      </c>
      <c r="E180" s="141" t="s">
        <v>321</v>
      </c>
      <c r="F180" s="142" t="s">
        <v>322</v>
      </c>
      <c r="G180" s="143" t="s">
        <v>309</v>
      </c>
      <c r="H180" s="144">
        <v>1</v>
      </c>
      <c r="I180" s="165"/>
      <c r="J180" s="145">
        <f t="shared" si="20"/>
        <v>0</v>
      </c>
      <c r="K180" s="142" t="s">
        <v>1</v>
      </c>
      <c r="L180" s="27"/>
      <c r="M180" s="146" t="s">
        <v>1</v>
      </c>
      <c r="N180" s="147" t="s">
        <v>39</v>
      </c>
      <c r="O180" s="148">
        <v>0</v>
      </c>
      <c r="P180" s="148">
        <f t="shared" si="21"/>
        <v>0</v>
      </c>
      <c r="Q180" s="148">
        <v>0</v>
      </c>
      <c r="R180" s="148">
        <f t="shared" si="22"/>
        <v>0</v>
      </c>
      <c r="S180" s="148">
        <v>0</v>
      </c>
      <c r="T180" s="149">
        <f t="shared" si="23"/>
        <v>0</v>
      </c>
      <c r="AR180" s="150" t="s">
        <v>310</v>
      </c>
      <c r="AT180" s="150" t="s">
        <v>130</v>
      </c>
      <c r="AU180" s="150" t="s">
        <v>82</v>
      </c>
      <c r="AY180" s="13" t="s">
        <v>127</v>
      </c>
      <c r="BE180" s="151">
        <f t="shared" si="24"/>
        <v>0</v>
      </c>
      <c r="BF180" s="151">
        <f t="shared" si="25"/>
        <v>0</v>
      </c>
      <c r="BG180" s="151">
        <f t="shared" si="26"/>
        <v>0</v>
      </c>
      <c r="BH180" s="151">
        <f t="shared" si="27"/>
        <v>0</v>
      </c>
      <c r="BI180" s="151">
        <f t="shared" si="28"/>
        <v>0</v>
      </c>
      <c r="BJ180" s="13" t="s">
        <v>82</v>
      </c>
      <c r="BK180" s="151">
        <f t="shared" si="29"/>
        <v>0</v>
      </c>
      <c r="BL180" s="13" t="s">
        <v>310</v>
      </c>
      <c r="BM180" s="150" t="s">
        <v>323</v>
      </c>
    </row>
    <row r="181" spans="2:65" s="1" customFormat="1" ht="16.5" customHeight="1">
      <c r="B181" s="114"/>
      <c r="C181" s="140" t="s">
        <v>324</v>
      </c>
      <c r="D181" s="140" t="s">
        <v>130</v>
      </c>
      <c r="E181" s="141" t="s">
        <v>325</v>
      </c>
      <c r="F181" s="142" t="s">
        <v>326</v>
      </c>
      <c r="G181" s="143" t="s">
        <v>309</v>
      </c>
      <c r="H181" s="144">
        <v>1</v>
      </c>
      <c r="I181" s="165"/>
      <c r="J181" s="145">
        <f t="shared" si="20"/>
        <v>0</v>
      </c>
      <c r="K181" s="142" t="s">
        <v>1</v>
      </c>
      <c r="L181" s="27"/>
      <c r="M181" s="146" t="s">
        <v>1</v>
      </c>
      <c r="N181" s="147" t="s">
        <v>39</v>
      </c>
      <c r="O181" s="148">
        <v>0</v>
      </c>
      <c r="P181" s="148">
        <f t="shared" si="21"/>
        <v>0</v>
      </c>
      <c r="Q181" s="148">
        <v>0</v>
      </c>
      <c r="R181" s="148">
        <f t="shared" si="22"/>
        <v>0</v>
      </c>
      <c r="S181" s="148">
        <v>0</v>
      </c>
      <c r="T181" s="149">
        <f t="shared" si="23"/>
        <v>0</v>
      </c>
      <c r="AR181" s="150" t="s">
        <v>310</v>
      </c>
      <c r="AT181" s="150" t="s">
        <v>130</v>
      </c>
      <c r="AU181" s="150" t="s">
        <v>82</v>
      </c>
      <c r="AY181" s="13" t="s">
        <v>127</v>
      </c>
      <c r="BE181" s="151">
        <f t="shared" si="24"/>
        <v>0</v>
      </c>
      <c r="BF181" s="151">
        <f t="shared" si="25"/>
        <v>0</v>
      </c>
      <c r="BG181" s="151">
        <f t="shared" si="26"/>
        <v>0</v>
      </c>
      <c r="BH181" s="151">
        <f t="shared" si="27"/>
        <v>0</v>
      </c>
      <c r="BI181" s="151">
        <f t="shared" si="28"/>
        <v>0</v>
      </c>
      <c r="BJ181" s="13" t="s">
        <v>82</v>
      </c>
      <c r="BK181" s="151">
        <f t="shared" si="29"/>
        <v>0</v>
      </c>
      <c r="BL181" s="13" t="s">
        <v>310</v>
      </c>
      <c r="BM181" s="150" t="s">
        <v>327</v>
      </c>
    </row>
    <row r="182" spans="2:65" s="1" customFormat="1" ht="16.5" customHeight="1">
      <c r="B182" s="114"/>
      <c r="C182" s="140" t="s">
        <v>328</v>
      </c>
      <c r="D182" s="140" t="s">
        <v>130</v>
      </c>
      <c r="E182" s="141" t="s">
        <v>329</v>
      </c>
      <c r="F182" s="142" t="s">
        <v>330</v>
      </c>
      <c r="G182" s="143" t="s">
        <v>309</v>
      </c>
      <c r="H182" s="144">
        <v>1</v>
      </c>
      <c r="I182" s="165"/>
      <c r="J182" s="145">
        <f t="shared" si="20"/>
        <v>0</v>
      </c>
      <c r="K182" s="142" t="s">
        <v>1</v>
      </c>
      <c r="L182" s="27"/>
      <c r="M182" s="146" t="s">
        <v>1</v>
      </c>
      <c r="N182" s="147" t="s">
        <v>39</v>
      </c>
      <c r="O182" s="148">
        <v>0</v>
      </c>
      <c r="P182" s="148">
        <f t="shared" si="21"/>
        <v>0</v>
      </c>
      <c r="Q182" s="148">
        <v>0</v>
      </c>
      <c r="R182" s="148">
        <f t="shared" si="22"/>
        <v>0</v>
      </c>
      <c r="S182" s="148">
        <v>0</v>
      </c>
      <c r="T182" s="149">
        <f t="shared" si="23"/>
        <v>0</v>
      </c>
      <c r="AR182" s="150" t="s">
        <v>310</v>
      </c>
      <c r="AT182" s="150" t="s">
        <v>130</v>
      </c>
      <c r="AU182" s="150" t="s">
        <v>82</v>
      </c>
      <c r="AY182" s="13" t="s">
        <v>127</v>
      </c>
      <c r="BE182" s="151">
        <f t="shared" si="24"/>
        <v>0</v>
      </c>
      <c r="BF182" s="151">
        <f t="shared" si="25"/>
        <v>0</v>
      </c>
      <c r="BG182" s="151">
        <f t="shared" si="26"/>
        <v>0</v>
      </c>
      <c r="BH182" s="151">
        <f t="shared" si="27"/>
        <v>0</v>
      </c>
      <c r="BI182" s="151">
        <f t="shared" si="28"/>
        <v>0</v>
      </c>
      <c r="BJ182" s="13" t="s">
        <v>82</v>
      </c>
      <c r="BK182" s="151">
        <f t="shared" si="29"/>
        <v>0</v>
      </c>
      <c r="BL182" s="13" t="s">
        <v>310</v>
      </c>
      <c r="BM182" s="150" t="s">
        <v>331</v>
      </c>
    </row>
    <row r="183" spans="2:65" s="1" customFormat="1" ht="16.5" customHeight="1">
      <c r="B183" s="114"/>
      <c r="C183" s="140" t="s">
        <v>332</v>
      </c>
      <c r="D183" s="140" t="s">
        <v>130</v>
      </c>
      <c r="E183" s="141" t="s">
        <v>333</v>
      </c>
      <c r="F183" s="142" t="s">
        <v>334</v>
      </c>
      <c r="G183" s="143" t="s">
        <v>309</v>
      </c>
      <c r="H183" s="144">
        <v>1</v>
      </c>
      <c r="I183" s="165"/>
      <c r="J183" s="145">
        <f t="shared" si="20"/>
        <v>0</v>
      </c>
      <c r="K183" s="142" t="s">
        <v>1</v>
      </c>
      <c r="L183" s="27"/>
      <c r="M183" s="161" t="s">
        <v>1</v>
      </c>
      <c r="N183" s="162" t="s">
        <v>39</v>
      </c>
      <c r="O183" s="163">
        <v>0</v>
      </c>
      <c r="P183" s="163">
        <f t="shared" si="21"/>
        <v>0</v>
      </c>
      <c r="Q183" s="163">
        <v>0</v>
      </c>
      <c r="R183" s="163">
        <f t="shared" si="22"/>
        <v>0</v>
      </c>
      <c r="S183" s="163">
        <v>0</v>
      </c>
      <c r="T183" s="164">
        <f t="shared" si="23"/>
        <v>0</v>
      </c>
      <c r="AR183" s="150" t="s">
        <v>310</v>
      </c>
      <c r="AT183" s="150" t="s">
        <v>130</v>
      </c>
      <c r="AU183" s="150" t="s">
        <v>82</v>
      </c>
      <c r="AY183" s="13" t="s">
        <v>127</v>
      </c>
      <c r="BE183" s="151">
        <f t="shared" si="24"/>
        <v>0</v>
      </c>
      <c r="BF183" s="151">
        <f t="shared" si="25"/>
        <v>0</v>
      </c>
      <c r="BG183" s="151">
        <f t="shared" si="26"/>
        <v>0</v>
      </c>
      <c r="BH183" s="151">
        <f t="shared" si="27"/>
        <v>0</v>
      </c>
      <c r="BI183" s="151">
        <f t="shared" si="28"/>
        <v>0</v>
      </c>
      <c r="BJ183" s="13" t="s">
        <v>82</v>
      </c>
      <c r="BK183" s="151">
        <f t="shared" si="29"/>
        <v>0</v>
      </c>
      <c r="BL183" s="13" t="s">
        <v>310</v>
      </c>
      <c r="BM183" s="150" t="s">
        <v>335</v>
      </c>
    </row>
    <row r="184" spans="2:65" s="1" customFormat="1" ht="6.95" customHeight="1">
      <c r="B184" s="39"/>
      <c r="C184" s="40"/>
      <c r="D184" s="40"/>
      <c r="E184" s="40"/>
      <c r="F184" s="40"/>
      <c r="G184" s="40"/>
      <c r="H184" s="40"/>
      <c r="I184" s="40"/>
      <c r="J184" s="40"/>
      <c r="K184" s="40"/>
      <c r="L184" s="27"/>
    </row>
  </sheetData>
  <autoFilter ref="C128:K183"/>
  <mergeCells count="11">
    <mergeCell ref="E121:H121"/>
    <mergeCell ref="E7:H7"/>
    <mergeCell ref="E9:H9"/>
    <mergeCell ref="E27:H27"/>
    <mergeCell ref="E85:H85"/>
    <mergeCell ref="E87:H87"/>
    <mergeCell ref="L2:V2"/>
    <mergeCell ref="D106:F106"/>
    <mergeCell ref="D107:F107"/>
    <mergeCell ref="D108:F108"/>
    <mergeCell ref="E119:H11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37"/>
  <sheetViews>
    <sheetView showGridLines="0" workbookViewId="0">
      <selection activeCell="F1" sqref="F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7"/>
      <c r="F1" s="172" t="s">
        <v>1424</v>
      </c>
    </row>
    <row r="2" spans="1:46" ht="36.950000000000003" customHeight="1">
      <c r="L2" s="203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87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1:46" ht="24.95" customHeight="1">
      <c r="B4" s="16"/>
      <c r="D4" s="17" t="s">
        <v>94</v>
      </c>
      <c r="L4" s="16"/>
      <c r="M4" s="88" t="s">
        <v>10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2" t="s">
        <v>14</v>
      </c>
      <c r="L6" s="16"/>
    </row>
    <row r="7" spans="1:46" ht="16.5" customHeight="1">
      <c r="B7" s="16"/>
      <c r="E7" s="211" t="str">
        <f>'Rekapitulace stavby'!K6</f>
        <v>Modernizace kotelny v objektu Křižíkova 552/2, Praha</v>
      </c>
      <c r="F7" s="212"/>
      <c r="G7" s="212"/>
      <c r="H7" s="212"/>
      <c r="L7" s="16"/>
    </row>
    <row r="8" spans="1:46" s="1" customFormat="1" ht="12" customHeight="1">
      <c r="B8" s="27"/>
      <c r="D8" s="22" t="s">
        <v>95</v>
      </c>
      <c r="L8" s="27"/>
    </row>
    <row r="9" spans="1:46" s="1" customFormat="1" ht="36.950000000000003" customHeight="1">
      <c r="B9" s="27"/>
      <c r="E9" s="177" t="s">
        <v>336</v>
      </c>
      <c r="F9" s="213"/>
      <c r="G9" s="213"/>
      <c r="H9" s="213"/>
      <c r="L9" s="27"/>
    </row>
    <row r="10" spans="1:46" s="1" customFormat="1">
      <c r="B10" s="27"/>
      <c r="L10" s="27"/>
    </row>
    <row r="11" spans="1:46" s="1" customFormat="1" ht="12" customHeight="1">
      <c r="B11" s="27"/>
      <c r="D11" s="22" t="s">
        <v>15</v>
      </c>
      <c r="F11" s="20" t="s">
        <v>1</v>
      </c>
      <c r="I11" s="22" t="s">
        <v>16</v>
      </c>
      <c r="J11" s="20" t="s">
        <v>1</v>
      </c>
      <c r="L11" s="27"/>
    </row>
    <row r="12" spans="1:46" s="1" customFormat="1" ht="12" customHeight="1">
      <c r="B12" s="27"/>
      <c r="D12" s="22" t="s">
        <v>17</v>
      </c>
      <c r="F12" s="20" t="s">
        <v>18</v>
      </c>
      <c r="I12" s="22" t="s">
        <v>19</v>
      </c>
      <c r="J12" s="47" t="str">
        <f>'Rekapitulace stavby'!AN8</f>
        <v>31. 3. 2019</v>
      </c>
      <c r="L12" s="27"/>
    </row>
    <row r="13" spans="1:46" s="1" customFormat="1" ht="10.9" customHeight="1">
      <c r="B13" s="27"/>
      <c r="L13" s="27"/>
    </row>
    <row r="14" spans="1:46" s="1" customFormat="1" ht="12" customHeight="1">
      <c r="B14" s="27"/>
      <c r="D14" s="22" t="s">
        <v>21</v>
      </c>
      <c r="I14" s="22" t="s">
        <v>22</v>
      </c>
      <c r="J14" s="20" t="s">
        <v>1</v>
      </c>
      <c r="L14" s="27"/>
    </row>
    <row r="15" spans="1:46" s="1" customFormat="1" ht="18" customHeight="1">
      <c r="B15" s="27"/>
      <c r="E15" s="20" t="s">
        <v>1422</v>
      </c>
      <c r="I15" s="22" t="s">
        <v>23</v>
      </c>
      <c r="J15" s="20" t="s">
        <v>1</v>
      </c>
      <c r="L15" s="27"/>
    </row>
    <row r="16" spans="1:46" s="1" customFormat="1" ht="6.95" customHeight="1">
      <c r="B16" s="27"/>
      <c r="L16" s="27"/>
    </row>
    <row r="17" spans="2:12" s="1" customFormat="1" ht="12" customHeight="1">
      <c r="B17" s="27"/>
      <c r="D17" s="22" t="s">
        <v>24</v>
      </c>
      <c r="I17" s="22" t="s">
        <v>22</v>
      </c>
      <c r="J17" s="20" t="s">
        <v>1</v>
      </c>
      <c r="L17" s="27"/>
    </row>
    <row r="18" spans="2:12" s="1" customFormat="1" ht="18" customHeight="1">
      <c r="B18" s="27"/>
      <c r="E18" s="20" t="s">
        <v>25</v>
      </c>
      <c r="I18" s="22" t="s">
        <v>23</v>
      </c>
      <c r="J18" s="20" t="s">
        <v>1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2" t="s">
        <v>26</v>
      </c>
      <c r="I20" s="22" t="s">
        <v>22</v>
      </c>
      <c r="J20" s="20" t="s">
        <v>27</v>
      </c>
      <c r="L20" s="27"/>
    </row>
    <row r="21" spans="2:12" s="1" customFormat="1" ht="18" customHeight="1">
      <c r="B21" s="27"/>
      <c r="E21" s="20" t="s">
        <v>28</v>
      </c>
      <c r="I21" s="22" t="s">
        <v>23</v>
      </c>
      <c r="J21" s="20" t="s">
        <v>29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2" t="s">
        <v>31</v>
      </c>
      <c r="I23" s="22" t="s">
        <v>22</v>
      </c>
      <c r="J23" s="20" t="s">
        <v>27</v>
      </c>
      <c r="L23" s="27"/>
    </row>
    <row r="24" spans="2:12" s="1" customFormat="1" ht="18" customHeight="1">
      <c r="B24" s="27"/>
      <c r="E24" s="20" t="s">
        <v>28</v>
      </c>
      <c r="I24" s="22" t="s">
        <v>23</v>
      </c>
      <c r="J24" s="20" t="s">
        <v>29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2" t="s">
        <v>32</v>
      </c>
      <c r="L26" s="27"/>
    </row>
    <row r="27" spans="2:12" s="7" customFormat="1" ht="16.5" customHeight="1">
      <c r="B27" s="89"/>
      <c r="E27" s="186" t="s">
        <v>1</v>
      </c>
      <c r="F27" s="186"/>
      <c r="G27" s="186"/>
      <c r="H27" s="186"/>
      <c r="L27" s="89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14.45" customHeight="1">
      <c r="B30" s="27"/>
      <c r="D30" s="20" t="s">
        <v>97</v>
      </c>
      <c r="J30" s="26">
        <f>J96</f>
        <v>0</v>
      </c>
      <c r="L30" s="27"/>
    </row>
    <row r="31" spans="2:12" s="1" customFormat="1" ht="14.45" customHeight="1">
      <c r="B31" s="27"/>
      <c r="D31" s="25" t="s">
        <v>98</v>
      </c>
      <c r="J31" s="26">
        <f>J118</f>
        <v>0</v>
      </c>
      <c r="L31" s="27"/>
    </row>
    <row r="32" spans="2:12" s="1" customFormat="1" ht="25.35" customHeight="1">
      <c r="B32" s="27"/>
      <c r="D32" s="90" t="s">
        <v>34</v>
      </c>
      <c r="J32" s="61">
        <f>ROUND(J30 + J31, 2)</f>
        <v>0</v>
      </c>
      <c r="L32" s="27"/>
    </row>
    <row r="33" spans="2:12" s="1" customFormat="1" ht="6.95" customHeight="1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45" customHeight="1">
      <c r="B34" s="27"/>
      <c r="F34" s="30" t="s">
        <v>36</v>
      </c>
      <c r="I34" s="30" t="s">
        <v>35</v>
      </c>
      <c r="J34" s="30" t="s">
        <v>37</v>
      </c>
      <c r="L34" s="27"/>
    </row>
    <row r="35" spans="2:12" s="1" customFormat="1" ht="14.45" customHeight="1">
      <c r="B35" s="27"/>
      <c r="D35" s="91" t="s">
        <v>38</v>
      </c>
      <c r="E35" s="22" t="s">
        <v>39</v>
      </c>
      <c r="F35" s="92">
        <f>ROUND((SUM(BE118:BE122) + SUM(BE142:BE436)),  2)</f>
        <v>0</v>
      </c>
      <c r="I35" s="93">
        <v>0.21</v>
      </c>
      <c r="J35" s="92">
        <f>ROUND(((SUM(BE118:BE122) + SUM(BE142:BE436))*I35),  2)</f>
        <v>0</v>
      </c>
      <c r="L35" s="27"/>
    </row>
    <row r="36" spans="2:12" s="1" customFormat="1" ht="14.45" customHeight="1">
      <c r="B36" s="27"/>
      <c r="E36" s="22" t="s">
        <v>40</v>
      </c>
      <c r="F36" s="92">
        <f>ROUND((SUM(BF118:BF122) + SUM(BF142:BF436)),  2)</f>
        <v>0</v>
      </c>
      <c r="I36" s="93">
        <v>0.15</v>
      </c>
      <c r="J36" s="92">
        <f>ROUND(((SUM(BF118:BF122) + SUM(BF142:BF436))*I36),  2)</f>
        <v>0</v>
      </c>
      <c r="L36" s="27"/>
    </row>
    <row r="37" spans="2:12" s="1" customFormat="1" ht="14.45" hidden="1" customHeight="1">
      <c r="B37" s="27"/>
      <c r="E37" s="22" t="s">
        <v>41</v>
      </c>
      <c r="F37" s="92">
        <f>ROUND((SUM(BG118:BG122) + SUM(BG142:BG436)),  2)</f>
        <v>0</v>
      </c>
      <c r="I37" s="93">
        <v>0.21</v>
      </c>
      <c r="J37" s="92">
        <f>0</f>
        <v>0</v>
      </c>
      <c r="L37" s="27"/>
    </row>
    <row r="38" spans="2:12" s="1" customFormat="1" ht="14.45" hidden="1" customHeight="1">
      <c r="B38" s="27"/>
      <c r="E38" s="22" t="s">
        <v>42</v>
      </c>
      <c r="F38" s="92">
        <f>ROUND((SUM(BH118:BH122) + SUM(BH142:BH436)),  2)</f>
        <v>0</v>
      </c>
      <c r="I38" s="93">
        <v>0.15</v>
      </c>
      <c r="J38" s="92">
        <f>0</f>
        <v>0</v>
      </c>
      <c r="L38" s="27"/>
    </row>
    <row r="39" spans="2:12" s="1" customFormat="1" ht="14.45" hidden="1" customHeight="1">
      <c r="B39" s="27"/>
      <c r="E39" s="22" t="s">
        <v>43</v>
      </c>
      <c r="F39" s="92">
        <f>ROUND((SUM(BI118:BI122) + SUM(BI142:BI436)),  2)</f>
        <v>0</v>
      </c>
      <c r="I39" s="93">
        <v>0</v>
      </c>
      <c r="J39" s="92">
        <f>0</f>
        <v>0</v>
      </c>
      <c r="L39" s="27"/>
    </row>
    <row r="40" spans="2:12" s="1" customFormat="1" ht="6.95" customHeight="1">
      <c r="B40" s="27"/>
      <c r="L40" s="27"/>
    </row>
    <row r="41" spans="2:12" s="1" customFormat="1" ht="25.35" customHeight="1">
      <c r="B41" s="27"/>
      <c r="C41" s="85"/>
      <c r="D41" s="94" t="s">
        <v>44</v>
      </c>
      <c r="E41" s="52"/>
      <c r="F41" s="52"/>
      <c r="G41" s="95" t="s">
        <v>45</v>
      </c>
      <c r="H41" s="96" t="s">
        <v>46</v>
      </c>
      <c r="I41" s="52"/>
      <c r="J41" s="97">
        <f>SUM(J32:J39)</f>
        <v>0</v>
      </c>
      <c r="K41" s="98"/>
      <c r="L41" s="27"/>
    </row>
    <row r="42" spans="2:12" s="1" customFormat="1" ht="14.45" customHeight="1">
      <c r="B42" s="27"/>
      <c r="L42" s="27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7"/>
      <c r="D50" s="36" t="s">
        <v>47</v>
      </c>
      <c r="E50" s="37"/>
      <c r="F50" s="37"/>
      <c r="G50" s="36" t="s">
        <v>48</v>
      </c>
      <c r="H50" s="37"/>
      <c r="I50" s="37"/>
      <c r="J50" s="37"/>
      <c r="K50" s="37"/>
      <c r="L50" s="27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7"/>
      <c r="D61" s="38" t="s">
        <v>49</v>
      </c>
      <c r="E61" s="29"/>
      <c r="F61" s="99" t="s">
        <v>50</v>
      </c>
      <c r="G61" s="38" t="s">
        <v>49</v>
      </c>
      <c r="H61" s="29"/>
      <c r="I61" s="29"/>
      <c r="J61" s="100" t="s">
        <v>50</v>
      </c>
      <c r="K61" s="29"/>
      <c r="L61" s="27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7"/>
      <c r="D65" s="36" t="s">
        <v>51</v>
      </c>
      <c r="E65" s="37"/>
      <c r="F65" s="37"/>
      <c r="G65" s="36" t="s">
        <v>52</v>
      </c>
      <c r="H65" s="37"/>
      <c r="I65" s="37"/>
      <c r="J65" s="37"/>
      <c r="K65" s="37"/>
      <c r="L65" s="27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7"/>
      <c r="D76" s="38" t="s">
        <v>49</v>
      </c>
      <c r="E76" s="29"/>
      <c r="F76" s="99" t="s">
        <v>50</v>
      </c>
      <c r="G76" s="38" t="s">
        <v>49</v>
      </c>
      <c r="H76" s="29"/>
      <c r="I76" s="29"/>
      <c r="J76" s="100" t="s">
        <v>50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7" t="s">
        <v>99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2" t="s">
        <v>14</v>
      </c>
      <c r="L84" s="27"/>
    </row>
    <row r="85" spans="2:47" s="1" customFormat="1" ht="16.5" customHeight="1">
      <c r="B85" s="27"/>
      <c r="E85" s="211" t="str">
        <f>E7</f>
        <v>Modernizace kotelny v objektu Křižíkova 552/2, Praha</v>
      </c>
      <c r="F85" s="212"/>
      <c r="G85" s="212"/>
      <c r="H85" s="212"/>
      <c r="L85" s="27"/>
    </row>
    <row r="86" spans="2:47" s="1" customFormat="1" ht="12" customHeight="1">
      <c r="B86" s="27"/>
      <c r="C86" s="22" t="s">
        <v>95</v>
      </c>
      <c r="L86" s="27"/>
    </row>
    <row r="87" spans="2:47" s="1" customFormat="1" ht="16.5" customHeight="1">
      <c r="B87" s="27"/>
      <c r="E87" s="177" t="str">
        <f>E9</f>
        <v>D.1.4.2 - Technika prostředí staveb - vytápění</v>
      </c>
      <c r="F87" s="213"/>
      <c r="G87" s="213"/>
      <c r="H87" s="213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2" t="s">
        <v>17</v>
      </c>
      <c r="F89" s="20" t="str">
        <f>F12</f>
        <v>Praha</v>
      </c>
      <c r="I89" s="22" t="s">
        <v>19</v>
      </c>
      <c r="J89" s="47" t="str">
        <f>IF(J12="","",J12)</f>
        <v>31. 3. 2019</v>
      </c>
      <c r="L89" s="27"/>
    </row>
    <row r="90" spans="2:47" s="1" customFormat="1" ht="6.95" customHeight="1">
      <c r="B90" s="27"/>
      <c r="L90" s="27"/>
    </row>
    <row r="91" spans="2:47" s="1" customFormat="1" ht="27.95" customHeight="1">
      <c r="B91" s="27"/>
      <c r="C91" s="22" t="s">
        <v>21</v>
      </c>
      <c r="F91" s="20" t="str">
        <f>E15</f>
        <v>Správa železniční dopravní cesty, státní organizace</v>
      </c>
      <c r="I91" s="22" t="s">
        <v>26</v>
      </c>
      <c r="J91" s="23" t="str">
        <f>E21</f>
        <v>Ing. Václav Remuta</v>
      </c>
      <c r="L91" s="27"/>
    </row>
    <row r="92" spans="2:47" s="1" customFormat="1" ht="27.95" customHeight="1">
      <c r="B92" s="27"/>
      <c r="C92" s="22" t="s">
        <v>24</v>
      </c>
      <c r="F92" s="20" t="str">
        <f>IF(E18="","",E18)</f>
        <v>Dle výběrového řízení</v>
      </c>
      <c r="I92" s="22" t="s">
        <v>31</v>
      </c>
      <c r="J92" s="23" t="str">
        <f>E24</f>
        <v>Ing. Václav Remuta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101" t="s">
        <v>100</v>
      </c>
      <c r="D94" s="85"/>
      <c r="E94" s="85"/>
      <c r="F94" s="85"/>
      <c r="G94" s="85"/>
      <c r="H94" s="85"/>
      <c r="I94" s="85"/>
      <c r="J94" s="102" t="s">
        <v>101</v>
      </c>
      <c r="K94" s="85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103" t="s">
        <v>102</v>
      </c>
      <c r="J96" s="61">
        <f>J142</f>
        <v>0</v>
      </c>
      <c r="L96" s="27"/>
      <c r="AU96" s="13" t="s">
        <v>103</v>
      </c>
    </row>
    <row r="97" spans="2:12" s="8" customFormat="1" ht="24.95" customHeight="1">
      <c r="B97" s="104"/>
      <c r="D97" s="105" t="s">
        <v>337</v>
      </c>
      <c r="E97" s="106"/>
      <c r="F97" s="106"/>
      <c r="G97" s="106"/>
      <c r="H97" s="106"/>
      <c r="I97" s="106"/>
      <c r="J97" s="107">
        <f>J143</f>
        <v>0</v>
      </c>
      <c r="L97" s="104"/>
    </row>
    <row r="98" spans="2:12" s="9" customFormat="1" ht="19.899999999999999" customHeight="1">
      <c r="B98" s="108"/>
      <c r="D98" s="109" t="s">
        <v>338</v>
      </c>
      <c r="E98" s="110"/>
      <c r="F98" s="110"/>
      <c r="G98" s="110"/>
      <c r="H98" s="110"/>
      <c r="I98" s="110"/>
      <c r="J98" s="111">
        <f>J144</f>
        <v>0</v>
      </c>
      <c r="L98" s="108"/>
    </row>
    <row r="99" spans="2:12" s="8" customFormat="1" ht="24.95" customHeight="1">
      <c r="B99" s="104"/>
      <c r="D99" s="105" t="s">
        <v>104</v>
      </c>
      <c r="E99" s="106"/>
      <c r="F99" s="106"/>
      <c r="G99" s="106"/>
      <c r="H99" s="106"/>
      <c r="I99" s="106"/>
      <c r="J99" s="107">
        <f>J149</f>
        <v>0</v>
      </c>
      <c r="L99" s="104"/>
    </row>
    <row r="100" spans="2:12" s="9" customFormat="1" ht="19.899999999999999" customHeight="1">
      <c r="B100" s="108"/>
      <c r="D100" s="109" t="s">
        <v>339</v>
      </c>
      <c r="E100" s="110"/>
      <c r="F100" s="110"/>
      <c r="G100" s="110"/>
      <c r="H100" s="110"/>
      <c r="I100" s="110"/>
      <c r="J100" s="111">
        <f>J150</f>
        <v>0</v>
      </c>
      <c r="L100" s="108"/>
    </row>
    <row r="101" spans="2:12" s="9" customFormat="1" ht="19.899999999999999" customHeight="1">
      <c r="B101" s="108"/>
      <c r="D101" s="109" t="s">
        <v>340</v>
      </c>
      <c r="E101" s="110"/>
      <c r="F101" s="110"/>
      <c r="G101" s="110"/>
      <c r="H101" s="110"/>
      <c r="I101" s="110"/>
      <c r="J101" s="111">
        <f>J169</f>
        <v>0</v>
      </c>
      <c r="L101" s="108"/>
    </row>
    <row r="102" spans="2:12" s="9" customFormat="1" ht="19.899999999999999" customHeight="1">
      <c r="B102" s="108"/>
      <c r="D102" s="109" t="s">
        <v>341</v>
      </c>
      <c r="E102" s="110"/>
      <c r="F102" s="110"/>
      <c r="G102" s="110"/>
      <c r="H102" s="110"/>
      <c r="I102" s="110"/>
      <c r="J102" s="111">
        <f>J175</f>
        <v>0</v>
      </c>
      <c r="L102" s="108"/>
    </row>
    <row r="103" spans="2:12" s="9" customFormat="1" ht="19.899999999999999" customHeight="1">
      <c r="B103" s="108"/>
      <c r="D103" s="109" t="s">
        <v>342</v>
      </c>
      <c r="E103" s="110"/>
      <c r="F103" s="110"/>
      <c r="G103" s="110"/>
      <c r="H103" s="110"/>
      <c r="I103" s="110"/>
      <c r="J103" s="111">
        <f>J206</f>
        <v>0</v>
      </c>
      <c r="L103" s="108"/>
    </row>
    <row r="104" spans="2:12" s="9" customFormat="1" ht="19.899999999999999" customHeight="1">
      <c r="B104" s="108"/>
      <c r="D104" s="109" t="s">
        <v>343</v>
      </c>
      <c r="E104" s="110"/>
      <c r="F104" s="110"/>
      <c r="G104" s="110"/>
      <c r="H104" s="110"/>
      <c r="I104" s="110"/>
      <c r="J104" s="111">
        <f>J219</f>
        <v>0</v>
      </c>
      <c r="L104" s="108"/>
    </row>
    <row r="105" spans="2:12" s="9" customFormat="1" ht="19.899999999999999" customHeight="1">
      <c r="B105" s="108"/>
      <c r="D105" s="109" t="s">
        <v>344</v>
      </c>
      <c r="E105" s="110"/>
      <c r="F105" s="110"/>
      <c r="G105" s="110"/>
      <c r="H105" s="110"/>
      <c r="I105" s="110"/>
      <c r="J105" s="111">
        <f>J229</f>
        <v>0</v>
      </c>
      <c r="L105" s="108"/>
    </row>
    <row r="106" spans="2:12" s="9" customFormat="1" ht="19.899999999999999" customHeight="1">
      <c r="B106" s="108"/>
      <c r="D106" s="109" t="s">
        <v>345</v>
      </c>
      <c r="E106" s="110"/>
      <c r="F106" s="110"/>
      <c r="G106" s="110"/>
      <c r="H106" s="110"/>
      <c r="I106" s="110"/>
      <c r="J106" s="111">
        <f>J260</f>
        <v>0</v>
      </c>
      <c r="L106" s="108"/>
    </row>
    <row r="107" spans="2:12" s="9" customFormat="1" ht="19.899999999999999" customHeight="1">
      <c r="B107" s="108"/>
      <c r="D107" s="109" t="s">
        <v>346</v>
      </c>
      <c r="E107" s="110"/>
      <c r="F107" s="110"/>
      <c r="G107" s="110"/>
      <c r="H107" s="110"/>
      <c r="I107" s="110"/>
      <c r="J107" s="111">
        <f>J291</f>
        <v>0</v>
      </c>
      <c r="L107" s="108"/>
    </row>
    <row r="108" spans="2:12" s="9" customFormat="1" ht="19.899999999999999" customHeight="1">
      <c r="B108" s="108"/>
      <c r="D108" s="109" t="s">
        <v>347</v>
      </c>
      <c r="E108" s="110"/>
      <c r="F108" s="110"/>
      <c r="G108" s="110"/>
      <c r="H108" s="110"/>
      <c r="I108" s="110"/>
      <c r="J108" s="111">
        <f>J325</f>
        <v>0</v>
      </c>
      <c r="L108" s="108"/>
    </row>
    <row r="109" spans="2:12" s="9" customFormat="1" ht="19.899999999999999" customHeight="1">
      <c r="B109" s="108"/>
      <c r="D109" s="109" t="s">
        <v>348</v>
      </c>
      <c r="E109" s="110"/>
      <c r="F109" s="110"/>
      <c r="G109" s="110"/>
      <c r="H109" s="110"/>
      <c r="I109" s="110"/>
      <c r="J109" s="111">
        <f>J398</f>
        <v>0</v>
      </c>
      <c r="L109" s="108"/>
    </row>
    <row r="110" spans="2:12" s="9" customFormat="1" ht="19.899999999999999" customHeight="1">
      <c r="B110" s="108"/>
      <c r="D110" s="109" t="s">
        <v>106</v>
      </c>
      <c r="E110" s="110"/>
      <c r="F110" s="110"/>
      <c r="G110" s="110"/>
      <c r="H110" s="110"/>
      <c r="I110" s="110"/>
      <c r="J110" s="111">
        <f>J403</f>
        <v>0</v>
      </c>
      <c r="L110" s="108"/>
    </row>
    <row r="111" spans="2:12" s="9" customFormat="1" ht="19.899999999999999" customHeight="1">
      <c r="B111" s="108"/>
      <c r="D111" s="109" t="s">
        <v>349</v>
      </c>
      <c r="E111" s="110"/>
      <c r="F111" s="110"/>
      <c r="G111" s="110"/>
      <c r="H111" s="110"/>
      <c r="I111" s="110"/>
      <c r="J111" s="111">
        <f>J406</f>
        <v>0</v>
      </c>
      <c r="L111" s="108"/>
    </row>
    <row r="112" spans="2:12" s="8" customFormat="1" ht="24.95" customHeight="1">
      <c r="B112" s="104"/>
      <c r="D112" s="105" t="s">
        <v>350</v>
      </c>
      <c r="E112" s="106"/>
      <c r="F112" s="106"/>
      <c r="G112" s="106"/>
      <c r="H112" s="106"/>
      <c r="I112" s="106"/>
      <c r="J112" s="107">
        <f>J410</f>
        <v>0</v>
      </c>
      <c r="L112" s="104"/>
    </row>
    <row r="113" spans="2:65" s="9" customFormat="1" ht="19.899999999999999" customHeight="1">
      <c r="B113" s="108"/>
      <c r="D113" s="109" t="s">
        <v>351</v>
      </c>
      <c r="E113" s="110"/>
      <c r="F113" s="110"/>
      <c r="G113" s="110"/>
      <c r="H113" s="110"/>
      <c r="I113" s="110"/>
      <c r="J113" s="111">
        <f>J411</f>
        <v>0</v>
      </c>
      <c r="L113" s="108"/>
    </row>
    <row r="114" spans="2:65" s="9" customFormat="1" ht="19.899999999999999" customHeight="1">
      <c r="B114" s="108"/>
      <c r="D114" s="109" t="s">
        <v>352</v>
      </c>
      <c r="E114" s="110"/>
      <c r="F114" s="110"/>
      <c r="G114" s="110"/>
      <c r="H114" s="110"/>
      <c r="I114" s="110"/>
      <c r="J114" s="111">
        <f>J419</f>
        <v>0</v>
      </c>
      <c r="L114" s="108"/>
    </row>
    <row r="115" spans="2:65" s="8" customFormat="1" ht="24.95" customHeight="1">
      <c r="B115" s="104"/>
      <c r="D115" s="105" t="s">
        <v>109</v>
      </c>
      <c r="E115" s="106"/>
      <c r="F115" s="106"/>
      <c r="G115" s="106"/>
      <c r="H115" s="106"/>
      <c r="I115" s="106"/>
      <c r="J115" s="107">
        <f>J421</f>
        <v>0</v>
      </c>
      <c r="L115" s="104"/>
    </row>
    <row r="116" spans="2:65" s="1" customFormat="1" ht="21.75" customHeight="1">
      <c r="B116" s="27"/>
      <c r="L116" s="27"/>
    </row>
    <row r="117" spans="2:65" s="1" customFormat="1" ht="6.95" customHeight="1">
      <c r="B117" s="27"/>
      <c r="L117" s="27"/>
    </row>
    <row r="118" spans="2:65" s="1" customFormat="1" ht="29.25" customHeight="1">
      <c r="B118" s="27"/>
      <c r="C118" s="103" t="s">
        <v>110</v>
      </c>
      <c r="J118" s="112">
        <f>ROUND(J119 + J120 + J121,2)</f>
        <v>0</v>
      </c>
      <c r="L118" s="27"/>
      <c r="N118" s="113" t="s">
        <v>38</v>
      </c>
    </row>
    <row r="119" spans="2:65" s="1" customFormat="1" ht="18" customHeight="1">
      <c r="B119" s="114"/>
      <c r="C119" s="115"/>
      <c r="D119" s="210" t="s">
        <v>1415</v>
      </c>
      <c r="E119" s="210"/>
      <c r="F119" s="210"/>
      <c r="G119" s="115"/>
      <c r="H119" s="115"/>
      <c r="I119" s="115"/>
      <c r="J119" s="171"/>
      <c r="K119" s="115"/>
      <c r="L119" s="114"/>
      <c r="M119" s="115"/>
      <c r="N119" s="116" t="s">
        <v>40</v>
      </c>
      <c r="O119" s="115"/>
      <c r="P119" s="115"/>
      <c r="Q119" s="115"/>
      <c r="R119" s="115"/>
      <c r="S119" s="115"/>
      <c r="T119" s="115"/>
      <c r="U119" s="115"/>
      <c r="V119" s="115"/>
      <c r="W119" s="115"/>
      <c r="X119" s="115"/>
      <c r="Y119" s="115"/>
      <c r="Z119" s="115"/>
      <c r="AA119" s="115"/>
      <c r="AB119" s="115"/>
      <c r="AC119" s="115"/>
      <c r="AD119" s="115"/>
      <c r="AE119" s="115"/>
      <c r="AF119" s="115"/>
      <c r="AG119" s="115"/>
      <c r="AH119" s="115"/>
      <c r="AI119" s="115"/>
      <c r="AJ119" s="115"/>
      <c r="AK119" s="115"/>
      <c r="AL119" s="115"/>
      <c r="AM119" s="115"/>
      <c r="AN119" s="115"/>
      <c r="AO119" s="115"/>
      <c r="AP119" s="115"/>
      <c r="AQ119" s="115"/>
      <c r="AR119" s="115"/>
      <c r="AS119" s="115"/>
      <c r="AT119" s="115"/>
      <c r="AU119" s="115"/>
      <c r="AV119" s="115"/>
      <c r="AW119" s="115"/>
      <c r="AX119" s="115"/>
      <c r="AY119" s="117" t="s">
        <v>111</v>
      </c>
      <c r="AZ119" s="115"/>
      <c r="BA119" s="115"/>
      <c r="BB119" s="115"/>
      <c r="BC119" s="115"/>
      <c r="BD119" s="115"/>
      <c r="BE119" s="118">
        <f>IF(N119="základní",J119,0)</f>
        <v>0</v>
      </c>
      <c r="BF119" s="118">
        <f>IF(N119="snížená",J119,0)</f>
        <v>0</v>
      </c>
      <c r="BG119" s="118">
        <f>IF(N119="zákl. přenesená",J119,0)</f>
        <v>0</v>
      </c>
      <c r="BH119" s="118">
        <f>IF(N119="sníž. přenesená",J119,0)</f>
        <v>0</v>
      </c>
      <c r="BI119" s="118">
        <f>IF(N119="nulová",J119,0)</f>
        <v>0</v>
      </c>
      <c r="BJ119" s="117" t="s">
        <v>84</v>
      </c>
      <c r="BK119" s="115"/>
      <c r="BL119" s="115"/>
      <c r="BM119" s="115"/>
    </row>
    <row r="120" spans="2:65" s="1" customFormat="1" ht="18" customHeight="1">
      <c r="B120" s="114"/>
      <c r="C120" s="115"/>
      <c r="D120" s="210" t="s">
        <v>1416</v>
      </c>
      <c r="E120" s="210"/>
      <c r="F120" s="210"/>
      <c r="G120" s="115"/>
      <c r="H120" s="115"/>
      <c r="I120" s="115"/>
      <c r="J120" s="171"/>
      <c r="K120" s="115"/>
      <c r="L120" s="114"/>
      <c r="M120" s="115"/>
      <c r="N120" s="116" t="s">
        <v>40</v>
      </c>
      <c r="O120" s="115"/>
      <c r="P120" s="115"/>
      <c r="Q120" s="115"/>
      <c r="R120" s="115"/>
      <c r="S120" s="115"/>
      <c r="T120" s="115"/>
      <c r="U120" s="115"/>
      <c r="V120" s="115"/>
      <c r="W120" s="115"/>
      <c r="X120" s="115"/>
      <c r="Y120" s="115"/>
      <c r="Z120" s="115"/>
      <c r="AA120" s="115"/>
      <c r="AB120" s="115"/>
      <c r="AC120" s="115"/>
      <c r="AD120" s="115"/>
      <c r="AE120" s="115"/>
      <c r="AF120" s="115"/>
      <c r="AG120" s="115"/>
      <c r="AH120" s="115"/>
      <c r="AI120" s="115"/>
      <c r="AJ120" s="115"/>
      <c r="AK120" s="115"/>
      <c r="AL120" s="115"/>
      <c r="AM120" s="115"/>
      <c r="AN120" s="115"/>
      <c r="AO120" s="115"/>
      <c r="AP120" s="115"/>
      <c r="AQ120" s="115"/>
      <c r="AR120" s="115"/>
      <c r="AS120" s="115"/>
      <c r="AT120" s="115"/>
      <c r="AU120" s="115"/>
      <c r="AV120" s="115"/>
      <c r="AW120" s="115"/>
      <c r="AX120" s="115"/>
      <c r="AY120" s="117" t="s">
        <v>111</v>
      </c>
      <c r="AZ120" s="115"/>
      <c r="BA120" s="115"/>
      <c r="BB120" s="115"/>
      <c r="BC120" s="115"/>
      <c r="BD120" s="115"/>
      <c r="BE120" s="118">
        <f>IF(N120="základní",J120,0)</f>
        <v>0</v>
      </c>
      <c r="BF120" s="118">
        <f>IF(N120="snížená",J120,0)</f>
        <v>0</v>
      </c>
      <c r="BG120" s="118">
        <f>IF(N120="zákl. přenesená",J120,0)</f>
        <v>0</v>
      </c>
      <c r="BH120" s="118">
        <f>IF(N120="sníž. přenesená",J120,0)</f>
        <v>0</v>
      </c>
      <c r="BI120" s="118">
        <f>IF(N120="nulová",J120,0)</f>
        <v>0</v>
      </c>
      <c r="BJ120" s="117" t="s">
        <v>84</v>
      </c>
      <c r="BK120" s="115"/>
      <c r="BL120" s="115"/>
      <c r="BM120" s="115"/>
    </row>
    <row r="121" spans="2:65" s="1" customFormat="1" ht="18" customHeight="1">
      <c r="B121" s="114"/>
      <c r="C121" s="115"/>
      <c r="D121" s="210" t="s">
        <v>1418</v>
      </c>
      <c r="E121" s="210"/>
      <c r="F121" s="210"/>
      <c r="G121" s="115"/>
      <c r="H121" s="115"/>
      <c r="I121" s="115"/>
      <c r="J121" s="171"/>
      <c r="K121" s="115"/>
      <c r="L121" s="114"/>
      <c r="M121" s="115"/>
      <c r="N121" s="116" t="s">
        <v>40</v>
      </c>
      <c r="O121" s="115"/>
      <c r="P121" s="115"/>
      <c r="Q121" s="115"/>
      <c r="R121" s="115"/>
      <c r="S121" s="115"/>
      <c r="T121" s="115"/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  <c r="AF121" s="115"/>
      <c r="AG121" s="115"/>
      <c r="AH121" s="115"/>
      <c r="AI121" s="115"/>
      <c r="AJ121" s="115"/>
      <c r="AK121" s="115"/>
      <c r="AL121" s="115"/>
      <c r="AM121" s="115"/>
      <c r="AN121" s="115"/>
      <c r="AO121" s="115"/>
      <c r="AP121" s="115"/>
      <c r="AQ121" s="115"/>
      <c r="AR121" s="115"/>
      <c r="AS121" s="115"/>
      <c r="AT121" s="115"/>
      <c r="AU121" s="115"/>
      <c r="AV121" s="115"/>
      <c r="AW121" s="115"/>
      <c r="AX121" s="115"/>
      <c r="AY121" s="117" t="s">
        <v>111</v>
      </c>
      <c r="AZ121" s="115"/>
      <c r="BA121" s="115"/>
      <c r="BB121" s="115"/>
      <c r="BC121" s="115"/>
      <c r="BD121" s="115"/>
      <c r="BE121" s="118">
        <f>IF(N121="základní",J121,0)</f>
        <v>0</v>
      </c>
      <c r="BF121" s="118">
        <f>IF(N121="snížená",J121,0)</f>
        <v>0</v>
      </c>
      <c r="BG121" s="118">
        <f>IF(N121="zákl. přenesená",J121,0)</f>
        <v>0</v>
      </c>
      <c r="BH121" s="118">
        <f>IF(N121="sníž. přenesená",J121,0)</f>
        <v>0</v>
      </c>
      <c r="BI121" s="118">
        <f>IF(N121="nulová",J121,0)</f>
        <v>0</v>
      </c>
      <c r="BJ121" s="117" t="s">
        <v>84</v>
      </c>
      <c r="BK121" s="115"/>
      <c r="BL121" s="115"/>
      <c r="BM121" s="115"/>
    </row>
    <row r="122" spans="2:65" s="1" customFormat="1" ht="18" customHeight="1">
      <c r="B122" s="27"/>
      <c r="L122" s="27"/>
    </row>
    <row r="123" spans="2:65" s="1" customFormat="1" ht="29.25" customHeight="1">
      <c r="B123" s="27"/>
      <c r="C123" s="84" t="s">
        <v>93</v>
      </c>
      <c r="D123" s="85"/>
      <c r="E123" s="85"/>
      <c r="F123" s="85"/>
      <c r="G123" s="85"/>
      <c r="H123" s="85"/>
      <c r="I123" s="85"/>
      <c r="J123" s="86">
        <f>ROUND(J96+J118,2)</f>
        <v>0</v>
      </c>
      <c r="K123" s="85"/>
      <c r="L123" s="27"/>
    </row>
    <row r="124" spans="2:65" s="1" customFormat="1" ht="6.95" customHeight="1"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27"/>
    </row>
    <row r="128" spans="2:65" s="1" customFormat="1" ht="6.95" customHeight="1">
      <c r="B128" s="41"/>
      <c r="C128" s="42"/>
      <c r="D128" s="42"/>
      <c r="E128" s="42"/>
      <c r="F128" s="42"/>
      <c r="G128" s="42"/>
      <c r="H128" s="42"/>
      <c r="I128" s="42"/>
      <c r="J128" s="42"/>
      <c r="K128" s="42"/>
      <c r="L128" s="27"/>
    </row>
    <row r="129" spans="2:63" s="1" customFormat="1" ht="24.95" customHeight="1">
      <c r="B129" s="27"/>
      <c r="C129" s="17" t="s">
        <v>112</v>
      </c>
      <c r="L129" s="27"/>
    </row>
    <row r="130" spans="2:63" s="1" customFormat="1" ht="6.95" customHeight="1">
      <c r="B130" s="27"/>
      <c r="L130" s="27"/>
    </row>
    <row r="131" spans="2:63" s="1" customFormat="1" ht="12" customHeight="1">
      <c r="B131" s="27"/>
      <c r="C131" s="22" t="s">
        <v>14</v>
      </c>
      <c r="L131" s="27"/>
    </row>
    <row r="132" spans="2:63" s="1" customFormat="1" ht="16.5" customHeight="1">
      <c r="B132" s="27"/>
      <c r="E132" s="211" t="str">
        <f>E7</f>
        <v>Modernizace kotelny v objektu Křižíkova 552/2, Praha</v>
      </c>
      <c r="F132" s="212"/>
      <c r="G132" s="212"/>
      <c r="H132" s="212"/>
      <c r="L132" s="27"/>
    </row>
    <row r="133" spans="2:63" s="1" customFormat="1" ht="12" customHeight="1">
      <c r="B133" s="27"/>
      <c r="C133" s="22" t="s">
        <v>95</v>
      </c>
      <c r="L133" s="27"/>
    </row>
    <row r="134" spans="2:63" s="1" customFormat="1" ht="16.5" customHeight="1">
      <c r="B134" s="27"/>
      <c r="E134" s="177" t="str">
        <f>E9</f>
        <v>D.1.4.2 - Technika prostředí staveb - vytápění</v>
      </c>
      <c r="F134" s="213"/>
      <c r="G134" s="213"/>
      <c r="H134" s="213"/>
      <c r="L134" s="27"/>
    </row>
    <row r="135" spans="2:63" s="1" customFormat="1" ht="6.95" customHeight="1">
      <c r="B135" s="27"/>
      <c r="L135" s="27"/>
    </row>
    <row r="136" spans="2:63" s="1" customFormat="1" ht="12" customHeight="1">
      <c r="B136" s="27"/>
      <c r="C136" s="22" t="s">
        <v>17</v>
      </c>
      <c r="F136" s="20" t="str">
        <f>F12</f>
        <v>Praha</v>
      </c>
      <c r="I136" s="22" t="s">
        <v>19</v>
      </c>
      <c r="J136" s="47" t="str">
        <f>IF(J12="","",J12)</f>
        <v>31. 3. 2019</v>
      </c>
      <c r="L136" s="27"/>
    </row>
    <row r="137" spans="2:63" s="1" customFormat="1" ht="6.95" customHeight="1">
      <c r="B137" s="27"/>
      <c r="L137" s="27"/>
    </row>
    <row r="138" spans="2:63" s="1" customFormat="1" ht="24.95" customHeight="1">
      <c r="B138" s="27"/>
      <c r="C138" s="22" t="s">
        <v>21</v>
      </c>
      <c r="F138" s="20" t="str">
        <f>E15</f>
        <v>Správa železniční dopravní cesty, státní organizace</v>
      </c>
      <c r="I138" s="22" t="s">
        <v>26</v>
      </c>
      <c r="J138" s="23" t="str">
        <f>E21</f>
        <v>Ing. Václav Remuta</v>
      </c>
      <c r="L138" s="27"/>
    </row>
    <row r="139" spans="2:63" s="1" customFormat="1" ht="24.95" customHeight="1">
      <c r="B139" s="27"/>
      <c r="C139" s="22" t="s">
        <v>24</v>
      </c>
      <c r="F139" s="20" t="str">
        <f>IF(E18="","",E18)</f>
        <v>Dle výběrového řízení</v>
      </c>
      <c r="I139" s="22" t="s">
        <v>31</v>
      </c>
      <c r="J139" s="23" t="str">
        <f>E24</f>
        <v>Ing. Václav Remuta</v>
      </c>
      <c r="L139" s="27"/>
    </row>
    <row r="140" spans="2:63" s="1" customFormat="1" ht="10.35" customHeight="1">
      <c r="B140" s="27"/>
      <c r="L140" s="27"/>
    </row>
    <row r="141" spans="2:63" s="10" customFormat="1" ht="29.25" customHeight="1">
      <c r="B141" s="119"/>
      <c r="C141" s="120" t="s">
        <v>113</v>
      </c>
      <c r="D141" s="121" t="s">
        <v>59</v>
      </c>
      <c r="E141" s="121" t="s">
        <v>55</v>
      </c>
      <c r="F141" s="121" t="s">
        <v>56</v>
      </c>
      <c r="G141" s="121" t="s">
        <v>114</v>
      </c>
      <c r="H141" s="121" t="s">
        <v>115</v>
      </c>
      <c r="I141" s="121" t="s">
        <v>116</v>
      </c>
      <c r="J141" s="122" t="s">
        <v>101</v>
      </c>
      <c r="K141" s="123" t="s">
        <v>117</v>
      </c>
      <c r="L141" s="119"/>
      <c r="M141" s="54" t="s">
        <v>1</v>
      </c>
      <c r="N141" s="55" t="s">
        <v>38</v>
      </c>
      <c r="O141" s="55" t="s">
        <v>118</v>
      </c>
      <c r="P141" s="55" t="s">
        <v>119</v>
      </c>
      <c r="Q141" s="55" t="s">
        <v>120</v>
      </c>
      <c r="R141" s="55" t="s">
        <v>121</v>
      </c>
      <c r="S141" s="55" t="s">
        <v>122</v>
      </c>
      <c r="T141" s="56" t="s">
        <v>123</v>
      </c>
    </row>
    <row r="142" spans="2:63" s="1" customFormat="1" ht="22.9" customHeight="1">
      <c r="B142" s="27"/>
      <c r="C142" s="59" t="s">
        <v>124</v>
      </c>
      <c r="J142" s="124">
        <f>BK142</f>
        <v>0</v>
      </c>
      <c r="L142" s="27"/>
      <c r="M142" s="57"/>
      <c r="N142" s="48"/>
      <c r="O142" s="48"/>
      <c r="P142" s="125">
        <f>P143+P149+P410+P421</f>
        <v>748.70643099999995</v>
      </c>
      <c r="Q142" s="48"/>
      <c r="R142" s="125">
        <f>R143+R149+R410+R421</f>
        <v>3.4078507770999988</v>
      </c>
      <c r="S142" s="48"/>
      <c r="T142" s="126">
        <f>T143+T149+T410+T421</f>
        <v>8.8494899999999994</v>
      </c>
      <c r="AT142" s="13" t="s">
        <v>73</v>
      </c>
      <c r="AU142" s="13" t="s">
        <v>103</v>
      </c>
      <c r="BK142" s="127">
        <f>BK143+BK149+BK410+BK421</f>
        <v>0</v>
      </c>
    </row>
    <row r="143" spans="2:63" s="11" customFormat="1" ht="25.9" customHeight="1">
      <c r="B143" s="128"/>
      <c r="D143" s="129" t="s">
        <v>73</v>
      </c>
      <c r="E143" s="130" t="s">
        <v>353</v>
      </c>
      <c r="F143" s="130" t="s">
        <v>354</v>
      </c>
      <c r="J143" s="131">
        <f>BK143</f>
        <v>0</v>
      </c>
      <c r="L143" s="128"/>
      <c r="M143" s="132"/>
      <c r="N143" s="133"/>
      <c r="O143" s="133"/>
      <c r="P143" s="134">
        <f>P144</f>
        <v>14.195799999999998</v>
      </c>
      <c r="Q143" s="133"/>
      <c r="R143" s="134">
        <f>R144</f>
        <v>0.49661149999999998</v>
      </c>
      <c r="S143" s="133"/>
      <c r="T143" s="135">
        <f>T144</f>
        <v>0</v>
      </c>
      <c r="AR143" s="129" t="s">
        <v>82</v>
      </c>
      <c r="AT143" s="136" t="s">
        <v>73</v>
      </c>
      <c r="AU143" s="136" t="s">
        <v>74</v>
      </c>
      <c r="AY143" s="129" t="s">
        <v>127</v>
      </c>
      <c r="BK143" s="137">
        <f>BK144</f>
        <v>0</v>
      </c>
    </row>
    <row r="144" spans="2:63" s="11" customFormat="1" ht="22.9" customHeight="1">
      <c r="B144" s="128"/>
      <c r="D144" s="129" t="s">
        <v>73</v>
      </c>
      <c r="E144" s="138" t="s">
        <v>164</v>
      </c>
      <c r="F144" s="138" t="s">
        <v>355</v>
      </c>
      <c r="J144" s="139">
        <f>BK144</f>
        <v>0</v>
      </c>
      <c r="L144" s="128"/>
      <c r="M144" s="132"/>
      <c r="N144" s="133"/>
      <c r="O144" s="133"/>
      <c r="P144" s="134">
        <f>SUM(P145:P148)</f>
        <v>14.195799999999998</v>
      </c>
      <c r="Q144" s="133"/>
      <c r="R144" s="134">
        <f>SUM(R145:R148)</f>
        <v>0.49661149999999998</v>
      </c>
      <c r="S144" s="133"/>
      <c r="T144" s="135">
        <f>SUM(T145:T148)</f>
        <v>0</v>
      </c>
      <c r="AR144" s="129" t="s">
        <v>82</v>
      </c>
      <c r="AT144" s="136" t="s">
        <v>73</v>
      </c>
      <c r="AU144" s="136" t="s">
        <v>82</v>
      </c>
      <c r="AY144" s="129" t="s">
        <v>127</v>
      </c>
      <c r="BK144" s="137">
        <f>SUM(BK145:BK148)</f>
        <v>0</v>
      </c>
    </row>
    <row r="145" spans="2:65" s="1" customFormat="1" ht="24" customHeight="1">
      <c r="B145" s="114"/>
      <c r="C145" s="140" t="s">
        <v>82</v>
      </c>
      <c r="D145" s="140" t="s">
        <v>130</v>
      </c>
      <c r="E145" s="141" t="s">
        <v>356</v>
      </c>
      <c r="F145" s="142" t="s">
        <v>357</v>
      </c>
      <c r="G145" s="143" t="s">
        <v>358</v>
      </c>
      <c r="H145" s="144">
        <v>37</v>
      </c>
      <c r="I145" s="165"/>
      <c r="J145" s="145">
        <f>ROUND(I145*H145,2)</f>
        <v>0</v>
      </c>
      <c r="K145" s="142" t="s">
        <v>1</v>
      </c>
      <c r="L145" s="27"/>
      <c r="M145" s="146" t="s">
        <v>1</v>
      </c>
      <c r="N145" s="147" t="s">
        <v>39</v>
      </c>
      <c r="O145" s="148">
        <v>0.308</v>
      </c>
      <c r="P145" s="148">
        <f>O145*H145</f>
        <v>11.395999999999999</v>
      </c>
      <c r="Q145" s="148">
        <v>3.9499999999999998E-5</v>
      </c>
      <c r="R145" s="148">
        <f>Q145*H145</f>
        <v>1.4614999999999999E-3</v>
      </c>
      <c r="S145" s="148">
        <v>0</v>
      </c>
      <c r="T145" s="149">
        <f>S145*H145</f>
        <v>0</v>
      </c>
      <c r="AR145" s="150" t="s">
        <v>143</v>
      </c>
      <c r="AT145" s="150" t="s">
        <v>130</v>
      </c>
      <c r="AU145" s="150" t="s">
        <v>84</v>
      </c>
      <c r="AY145" s="13" t="s">
        <v>127</v>
      </c>
      <c r="BE145" s="151">
        <f>IF(N145="základní",J145,0)</f>
        <v>0</v>
      </c>
      <c r="BF145" s="151">
        <f>IF(N145="snížená",J145,0)</f>
        <v>0</v>
      </c>
      <c r="BG145" s="151">
        <f>IF(N145="zákl. přenesená",J145,0)</f>
        <v>0</v>
      </c>
      <c r="BH145" s="151">
        <f>IF(N145="sníž. přenesená",J145,0)</f>
        <v>0</v>
      </c>
      <c r="BI145" s="151">
        <f>IF(N145="nulová",J145,0)</f>
        <v>0</v>
      </c>
      <c r="BJ145" s="13" t="s">
        <v>82</v>
      </c>
      <c r="BK145" s="151">
        <f>ROUND(I145*H145,2)</f>
        <v>0</v>
      </c>
      <c r="BL145" s="13" t="s">
        <v>143</v>
      </c>
      <c r="BM145" s="150" t="s">
        <v>359</v>
      </c>
    </row>
    <row r="146" spans="2:65" s="1" customFormat="1" ht="24" customHeight="1">
      <c r="B146" s="114"/>
      <c r="C146" s="140" t="s">
        <v>84</v>
      </c>
      <c r="D146" s="140" t="s">
        <v>130</v>
      </c>
      <c r="E146" s="141" t="s">
        <v>360</v>
      </c>
      <c r="F146" s="142" t="s">
        <v>361</v>
      </c>
      <c r="G146" s="143" t="s">
        <v>362</v>
      </c>
      <c r="H146" s="144">
        <v>0.3</v>
      </c>
      <c r="I146" s="165"/>
      <c r="J146" s="145">
        <f>ROUND(I146*H146,2)</f>
        <v>0</v>
      </c>
      <c r="K146" s="142" t="s">
        <v>1</v>
      </c>
      <c r="L146" s="27"/>
      <c r="M146" s="146" t="s">
        <v>1</v>
      </c>
      <c r="N146" s="147" t="s">
        <v>39</v>
      </c>
      <c r="O146" s="148">
        <v>4.3529999999999998</v>
      </c>
      <c r="P146" s="148">
        <f>O146*H146</f>
        <v>1.3058999999999998</v>
      </c>
      <c r="Q146" s="148">
        <v>0</v>
      </c>
      <c r="R146" s="148">
        <f>Q146*H146</f>
        <v>0</v>
      </c>
      <c r="S146" s="148">
        <v>0</v>
      </c>
      <c r="T146" s="149">
        <f>S146*H146</f>
        <v>0</v>
      </c>
      <c r="AR146" s="150" t="s">
        <v>143</v>
      </c>
      <c r="AT146" s="150" t="s">
        <v>130</v>
      </c>
      <c r="AU146" s="150" t="s">
        <v>84</v>
      </c>
      <c r="AY146" s="13" t="s">
        <v>127</v>
      </c>
      <c r="BE146" s="151">
        <f>IF(N146="základní",J146,0)</f>
        <v>0</v>
      </c>
      <c r="BF146" s="151">
        <f>IF(N146="snížená",J146,0)</f>
        <v>0</v>
      </c>
      <c r="BG146" s="151">
        <f>IF(N146="zákl. přenesená",J146,0)</f>
        <v>0</v>
      </c>
      <c r="BH146" s="151">
        <f>IF(N146="sníž. přenesená",J146,0)</f>
        <v>0</v>
      </c>
      <c r="BI146" s="151">
        <f>IF(N146="nulová",J146,0)</f>
        <v>0</v>
      </c>
      <c r="BJ146" s="13" t="s">
        <v>82</v>
      </c>
      <c r="BK146" s="151">
        <f>ROUND(I146*H146,2)</f>
        <v>0</v>
      </c>
      <c r="BL146" s="13" t="s">
        <v>143</v>
      </c>
      <c r="BM146" s="150" t="s">
        <v>363</v>
      </c>
    </row>
    <row r="147" spans="2:65" s="1" customFormat="1" ht="24" customHeight="1">
      <c r="B147" s="114"/>
      <c r="C147" s="140" t="s">
        <v>139</v>
      </c>
      <c r="D147" s="140" t="s">
        <v>130</v>
      </c>
      <c r="E147" s="141" t="s">
        <v>364</v>
      </c>
      <c r="F147" s="142" t="s">
        <v>365</v>
      </c>
      <c r="G147" s="143" t="s">
        <v>362</v>
      </c>
      <c r="H147" s="144">
        <v>0.3</v>
      </c>
      <c r="I147" s="165"/>
      <c r="J147" s="145">
        <f>ROUND(I147*H147,2)</f>
        <v>0</v>
      </c>
      <c r="K147" s="142" t="s">
        <v>1</v>
      </c>
      <c r="L147" s="27"/>
      <c r="M147" s="146" t="s">
        <v>1</v>
      </c>
      <c r="N147" s="147" t="s">
        <v>39</v>
      </c>
      <c r="O147" s="148">
        <v>3.8130000000000002</v>
      </c>
      <c r="P147" s="148">
        <f>O147*H147</f>
        <v>1.1438999999999999</v>
      </c>
      <c r="Q147" s="148">
        <v>1.5980000000000001</v>
      </c>
      <c r="R147" s="148">
        <f>Q147*H147</f>
        <v>0.47939999999999999</v>
      </c>
      <c r="S147" s="148">
        <v>0</v>
      </c>
      <c r="T147" s="149">
        <f>S147*H147</f>
        <v>0</v>
      </c>
      <c r="AR147" s="150" t="s">
        <v>143</v>
      </c>
      <c r="AT147" s="150" t="s">
        <v>130</v>
      </c>
      <c r="AU147" s="150" t="s">
        <v>84</v>
      </c>
      <c r="AY147" s="13" t="s">
        <v>127</v>
      </c>
      <c r="BE147" s="151">
        <f>IF(N147="základní",J147,0)</f>
        <v>0</v>
      </c>
      <c r="BF147" s="151">
        <f>IF(N147="snížená",J147,0)</f>
        <v>0</v>
      </c>
      <c r="BG147" s="151">
        <f>IF(N147="zákl. přenesená",J147,0)</f>
        <v>0</v>
      </c>
      <c r="BH147" s="151">
        <f>IF(N147="sníž. přenesená",J147,0)</f>
        <v>0</v>
      </c>
      <c r="BI147" s="151">
        <f>IF(N147="nulová",J147,0)</f>
        <v>0</v>
      </c>
      <c r="BJ147" s="13" t="s">
        <v>82</v>
      </c>
      <c r="BK147" s="151">
        <f>ROUND(I147*H147,2)</f>
        <v>0</v>
      </c>
      <c r="BL147" s="13" t="s">
        <v>143</v>
      </c>
      <c r="BM147" s="150" t="s">
        <v>366</v>
      </c>
    </row>
    <row r="148" spans="2:65" s="1" customFormat="1" ht="24" customHeight="1">
      <c r="B148" s="114"/>
      <c r="C148" s="140" t="s">
        <v>143</v>
      </c>
      <c r="D148" s="140" t="s">
        <v>130</v>
      </c>
      <c r="E148" s="141" t="s">
        <v>367</v>
      </c>
      <c r="F148" s="142" t="s">
        <v>368</v>
      </c>
      <c r="G148" s="143" t="s">
        <v>358</v>
      </c>
      <c r="H148" s="144">
        <v>1</v>
      </c>
      <c r="I148" s="165"/>
      <c r="J148" s="145">
        <f>ROUND(I148*H148,2)</f>
        <v>0</v>
      </c>
      <c r="K148" s="142" t="s">
        <v>1</v>
      </c>
      <c r="L148" s="27"/>
      <c r="M148" s="146" t="s">
        <v>1</v>
      </c>
      <c r="N148" s="147" t="s">
        <v>39</v>
      </c>
      <c r="O148" s="148">
        <v>0.35</v>
      </c>
      <c r="P148" s="148">
        <f>O148*H148</f>
        <v>0.35</v>
      </c>
      <c r="Q148" s="148">
        <v>1.575E-2</v>
      </c>
      <c r="R148" s="148">
        <f>Q148*H148</f>
        <v>1.575E-2</v>
      </c>
      <c r="S148" s="148">
        <v>0</v>
      </c>
      <c r="T148" s="149">
        <f>S148*H148</f>
        <v>0</v>
      </c>
      <c r="AR148" s="150" t="s">
        <v>143</v>
      </c>
      <c r="AT148" s="150" t="s">
        <v>130</v>
      </c>
      <c r="AU148" s="150" t="s">
        <v>84</v>
      </c>
      <c r="AY148" s="13" t="s">
        <v>127</v>
      </c>
      <c r="BE148" s="151">
        <f>IF(N148="základní",J148,0)</f>
        <v>0</v>
      </c>
      <c r="BF148" s="151">
        <f>IF(N148="snížená",J148,0)</f>
        <v>0</v>
      </c>
      <c r="BG148" s="151">
        <f>IF(N148="zákl. přenesená",J148,0)</f>
        <v>0</v>
      </c>
      <c r="BH148" s="151">
        <f>IF(N148="sníž. přenesená",J148,0)</f>
        <v>0</v>
      </c>
      <c r="BI148" s="151">
        <f>IF(N148="nulová",J148,0)</f>
        <v>0</v>
      </c>
      <c r="BJ148" s="13" t="s">
        <v>82</v>
      </c>
      <c r="BK148" s="151">
        <f>ROUND(I148*H148,2)</f>
        <v>0</v>
      </c>
      <c r="BL148" s="13" t="s">
        <v>143</v>
      </c>
      <c r="BM148" s="150" t="s">
        <v>369</v>
      </c>
    </row>
    <row r="149" spans="2:65" s="11" customFormat="1" ht="25.9" customHeight="1">
      <c r="B149" s="128"/>
      <c r="D149" s="129" t="s">
        <v>73</v>
      </c>
      <c r="E149" s="130" t="s">
        <v>125</v>
      </c>
      <c r="F149" s="130" t="s">
        <v>126</v>
      </c>
      <c r="J149" s="131">
        <f>BK149</f>
        <v>0</v>
      </c>
      <c r="L149" s="128"/>
      <c r="M149" s="132"/>
      <c r="N149" s="133"/>
      <c r="O149" s="133"/>
      <c r="P149" s="134">
        <f>P150+P169+P175+P206+P219+P229+P260+P291+P325+P398+P403+P406</f>
        <v>734.51063099999999</v>
      </c>
      <c r="Q149" s="133"/>
      <c r="R149" s="134">
        <f>R150+R169+R175+R206+R219+R229+R260+R291+R325+R398+R403+R406</f>
        <v>2.856519277099999</v>
      </c>
      <c r="S149" s="133"/>
      <c r="T149" s="135">
        <f>T150+T169+T175+T206+T219+T229+T260+T291+T325+T398+T403+T406</f>
        <v>8.8494899999999994</v>
      </c>
      <c r="AR149" s="129" t="s">
        <v>84</v>
      </c>
      <c r="AT149" s="136" t="s">
        <v>73</v>
      </c>
      <c r="AU149" s="136" t="s">
        <v>74</v>
      </c>
      <c r="AY149" s="129" t="s">
        <v>127</v>
      </c>
      <c r="BK149" s="137">
        <f>BK150+BK169+BK175+BK206+BK219+BK229+BK260+BK291+BK325+BK398+BK403+BK406</f>
        <v>0</v>
      </c>
    </row>
    <row r="150" spans="2:65" s="11" customFormat="1" ht="22.9" customHeight="1">
      <c r="B150" s="128"/>
      <c r="D150" s="129" t="s">
        <v>73</v>
      </c>
      <c r="E150" s="138" t="s">
        <v>370</v>
      </c>
      <c r="F150" s="138" t="s">
        <v>371</v>
      </c>
      <c r="J150" s="139">
        <f>BK150</f>
        <v>0</v>
      </c>
      <c r="L150" s="128"/>
      <c r="M150" s="132"/>
      <c r="N150" s="133"/>
      <c r="O150" s="133"/>
      <c r="P150" s="134">
        <f>SUM(P151:P168)</f>
        <v>55.186309999999999</v>
      </c>
      <c r="Q150" s="133"/>
      <c r="R150" s="134">
        <f>SUM(R151:R168)</f>
        <v>0.24833052000000003</v>
      </c>
      <c r="S150" s="133"/>
      <c r="T150" s="135">
        <f>SUM(T151:T168)</f>
        <v>0.68800000000000006</v>
      </c>
      <c r="AR150" s="129" t="s">
        <v>84</v>
      </c>
      <c r="AT150" s="136" t="s">
        <v>73</v>
      </c>
      <c r="AU150" s="136" t="s">
        <v>82</v>
      </c>
      <c r="AY150" s="129" t="s">
        <v>127</v>
      </c>
      <c r="BK150" s="137">
        <f>SUM(BK151:BK168)</f>
        <v>0</v>
      </c>
    </row>
    <row r="151" spans="2:65" s="1" customFormat="1" ht="24" customHeight="1">
      <c r="B151" s="114"/>
      <c r="C151" s="140" t="s">
        <v>147</v>
      </c>
      <c r="D151" s="140" t="s">
        <v>130</v>
      </c>
      <c r="E151" s="141" t="s">
        <v>372</v>
      </c>
      <c r="F151" s="142" t="s">
        <v>373</v>
      </c>
      <c r="G151" s="143" t="s">
        <v>133</v>
      </c>
      <c r="H151" s="144">
        <v>172</v>
      </c>
      <c r="I151" s="165"/>
      <c r="J151" s="145">
        <f t="shared" ref="J151:J168" si="0">ROUND(I151*H151,2)</f>
        <v>0</v>
      </c>
      <c r="K151" s="142" t="s">
        <v>1</v>
      </c>
      <c r="L151" s="27"/>
      <c r="M151" s="146" t="s">
        <v>1</v>
      </c>
      <c r="N151" s="147" t="s">
        <v>39</v>
      </c>
      <c r="O151" s="148">
        <v>0.2</v>
      </c>
      <c r="P151" s="148">
        <f t="shared" ref="P151:P168" si="1">O151*H151</f>
        <v>34.4</v>
      </c>
      <c r="Q151" s="148">
        <v>4.0000000000000002E-4</v>
      </c>
      <c r="R151" s="148">
        <f t="shared" ref="R151:R168" si="2">Q151*H151</f>
        <v>6.88E-2</v>
      </c>
      <c r="S151" s="148">
        <v>4.0000000000000001E-3</v>
      </c>
      <c r="T151" s="149">
        <f t="shared" ref="T151:T168" si="3">S151*H151</f>
        <v>0.68800000000000006</v>
      </c>
      <c r="AR151" s="150" t="s">
        <v>134</v>
      </c>
      <c r="AT151" s="150" t="s">
        <v>130</v>
      </c>
      <c r="AU151" s="150" t="s">
        <v>84</v>
      </c>
      <c r="AY151" s="13" t="s">
        <v>127</v>
      </c>
      <c r="BE151" s="151">
        <f t="shared" ref="BE151:BE168" si="4">IF(N151="základní",J151,0)</f>
        <v>0</v>
      </c>
      <c r="BF151" s="151">
        <f t="shared" ref="BF151:BF168" si="5">IF(N151="snížená",J151,0)</f>
        <v>0</v>
      </c>
      <c r="BG151" s="151">
        <f t="shared" ref="BG151:BG168" si="6">IF(N151="zákl. přenesená",J151,0)</f>
        <v>0</v>
      </c>
      <c r="BH151" s="151">
        <f t="shared" ref="BH151:BH168" si="7">IF(N151="sníž. přenesená",J151,0)</f>
        <v>0</v>
      </c>
      <c r="BI151" s="151">
        <f t="shared" ref="BI151:BI168" si="8">IF(N151="nulová",J151,0)</f>
        <v>0</v>
      </c>
      <c r="BJ151" s="13" t="s">
        <v>82</v>
      </c>
      <c r="BK151" s="151">
        <f t="shared" ref="BK151:BK168" si="9">ROUND(I151*H151,2)</f>
        <v>0</v>
      </c>
      <c r="BL151" s="13" t="s">
        <v>134</v>
      </c>
      <c r="BM151" s="150" t="s">
        <v>374</v>
      </c>
    </row>
    <row r="152" spans="2:65" s="1" customFormat="1" ht="24" customHeight="1">
      <c r="B152" s="114"/>
      <c r="C152" s="140" t="s">
        <v>151</v>
      </c>
      <c r="D152" s="140" t="s">
        <v>130</v>
      </c>
      <c r="E152" s="141" t="s">
        <v>375</v>
      </c>
      <c r="F152" s="142" t="s">
        <v>376</v>
      </c>
      <c r="G152" s="143" t="s">
        <v>133</v>
      </c>
      <c r="H152" s="144">
        <v>88</v>
      </c>
      <c r="I152" s="165"/>
      <c r="J152" s="145">
        <f t="shared" si="0"/>
        <v>0</v>
      </c>
      <c r="K152" s="142" t="s">
        <v>1</v>
      </c>
      <c r="L152" s="27"/>
      <c r="M152" s="146" t="s">
        <v>1</v>
      </c>
      <c r="N152" s="147" t="s">
        <v>39</v>
      </c>
      <c r="O152" s="148">
        <v>0.13</v>
      </c>
      <c r="P152" s="148">
        <f t="shared" si="1"/>
        <v>11.440000000000001</v>
      </c>
      <c r="Q152" s="148">
        <v>2.0000000000000001E-4</v>
      </c>
      <c r="R152" s="148">
        <f t="shared" si="2"/>
        <v>1.7600000000000001E-2</v>
      </c>
      <c r="S152" s="148">
        <v>0</v>
      </c>
      <c r="T152" s="149">
        <f t="shared" si="3"/>
        <v>0</v>
      </c>
      <c r="AR152" s="150" t="s">
        <v>134</v>
      </c>
      <c r="AT152" s="150" t="s">
        <v>130</v>
      </c>
      <c r="AU152" s="150" t="s">
        <v>84</v>
      </c>
      <c r="AY152" s="13" t="s">
        <v>127</v>
      </c>
      <c r="BE152" s="151">
        <f t="shared" si="4"/>
        <v>0</v>
      </c>
      <c r="BF152" s="151">
        <f t="shared" si="5"/>
        <v>0</v>
      </c>
      <c r="BG152" s="151">
        <f t="shared" si="6"/>
        <v>0</v>
      </c>
      <c r="BH152" s="151">
        <f t="shared" si="7"/>
        <v>0</v>
      </c>
      <c r="BI152" s="151">
        <f t="shared" si="8"/>
        <v>0</v>
      </c>
      <c r="BJ152" s="13" t="s">
        <v>82</v>
      </c>
      <c r="BK152" s="151">
        <f t="shared" si="9"/>
        <v>0</v>
      </c>
      <c r="BL152" s="13" t="s">
        <v>134</v>
      </c>
      <c r="BM152" s="150" t="s">
        <v>377</v>
      </c>
    </row>
    <row r="153" spans="2:65" s="1" customFormat="1" ht="24" customHeight="1">
      <c r="B153" s="114"/>
      <c r="C153" s="152" t="s">
        <v>156</v>
      </c>
      <c r="D153" s="152" t="s">
        <v>173</v>
      </c>
      <c r="E153" s="153" t="s">
        <v>378</v>
      </c>
      <c r="F153" s="154" t="s">
        <v>379</v>
      </c>
      <c r="G153" s="155" t="s">
        <v>133</v>
      </c>
      <c r="H153" s="156">
        <v>12</v>
      </c>
      <c r="I153" s="166"/>
      <c r="J153" s="157">
        <f t="shared" si="0"/>
        <v>0</v>
      </c>
      <c r="K153" s="154" t="s">
        <v>1</v>
      </c>
      <c r="L153" s="158"/>
      <c r="M153" s="159" t="s">
        <v>1</v>
      </c>
      <c r="N153" s="160" t="s">
        <v>39</v>
      </c>
      <c r="O153" s="148">
        <v>0</v>
      </c>
      <c r="P153" s="148">
        <f t="shared" si="1"/>
        <v>0</v>
      </c>
      <c r="Q153" s="148">
        <v>2.0000000000000002E-5</v>
      </c>
      <c r="R153" s="148">
        <f t="shared" si="2"/>
        <v>2.4000000000000003E-4</v>
      </c>
      <c r="S153" s="148">
        <v>0</v>
      </c>
      <c r="T153" s="149">
        <f t="shared" si="3"/>
        <v>0</v>
      </c>
      <c r="AR153" s="150" t="s">
        <v>176</v>
      </c>
      <c r="AT153" s="150" t="s">
        <v>173</v>
      </c>
      <c r="AU153" s="150" t="s">
        <v>84</v>
      </c>
      <c r="AY153" s="13" t="s">
        <v>127</v>
      </c>
      <c r="BE153" s="151">
        <f t="shared" si="4"/>
        <v>0</v>
      </c>
      <c r="BF153" s="151">
        <f t="shared" si="5"/>
        <v>0</v>
      </c>
      <c r="BG153" s="151">
        <f t="shared" si="6"/>
        <v>0</v>
      </c>
      <c r="BH153" s="151">
        <f t="shared" si="7"/>
        <v>0</v>
      </c>
      <c r="BI153" s="151">
        <f t="shared" si="8"/>
        <v>0</v>
      </c>
      <c r="BJ153" s="13" t="s">
        <v>82</v>
      </c>
      <c r="BK153" s="151">
        <f t="shared" si="9"/>
        <v>0</v>
      </c>
      <c r="BL153" s="13" t="s">
        <v>134</v>
      </c>
      <c r="BM153" s="150" t="s">
        <v>380</v>
      </c>
    </row>
    <row r="154" spans="2:65" s="1" customFormat="1" ht="24" customHeight="1">
      <c r="B154" s="114"/>
      <c r="C154" s="152" t="s">
        <v>160</v>
      </c>
      <c r="D154" s="152" t="s">
        <v>173</v>
      </c>
      <c r="E154" s="153" t="s">
        <v>381</v>
      </c>
      <c r="F154" s="154" t="s">
        <v>382</v>
      </c>
      <c r="G154" s="155" t="s">
        <v>133</v>
      </c>
      <c r="H154" s="156">
        <v>2</v>
      </c>
      <c r="I154" s="166"/>
      <c r="J154" s="157">
        <f t="shared" si="0"/>
        <v>0</v>
      </c>
      <c r="K154" s="154" t="s">
        <v>1</v>
      </c>
      <c r="L154" s="158"/>
      <c r="M154" s="159" t="s">
        <v>1</v>
      </c>
      <c r="N154" s="160" t="s">
        <v>39</v>
      </c>
      <c r="O154" s="148">
        <v>0</v>
      </c>
      <c r="P154" s="148">
        <f t="shared" si="1"/>
        <v>0</v>
      </c>
      <c r="Q154" s="148">
        <v>2.0000000000000002E-5</v>
      </c>
      <c r="R154" s="148">
        <f t="shared" si="2"/>
        <v>4.0000000000000003E-5</v>
      </c>
      <c r="S154" s="148">
        <v>0</v>
      </c>
      <c r="T154" s="149">
        <f t="shared" si="3"/>
        <v>0</v>
      </c>
      <c r="AR154" s="150" t="s">
        <v>176</v>
      </c>
      <c r="AT154" s="150" t="s">
        <v>173</v>
      </c>
      <c r="AU154" s="150" t="s">
        <v>84</v>
      </c>
      <c r="AY154" s="13" t="s">
        <v>127</v>
      </c>
      <c r="BE154" s="151">
        <f t="shared" si="4"/>
        <v>0</v>
      </c>
      <c r="BF154" s="151">
        <f t="shared" si="5"/>
        <v>0</v>
      </c>
      <c r="BG154" s="151">
        <f t="shared" si="6"/>
        <v>0</v>
      </c>
      <c r="BH154" s="151">
        <f t="shared" si="7"/>
        <v>0</v>
      </c>
      <c r="BI154" s="151">
        <f t="shared" si="8"/>
        <v>0</v>
      </c>
      <c r="BJ154" s="13" t="s">
        <v>82</v>
      </c>
      <c r="BK154" s="151">
        <f t="shared" si="9"/>
        <v>0</v>
      </c>
      <c r="BL154" s="13" t="s">
        <v>134</v>
      </c>
      <c r="BM154" s="150" t="s">
        <v>383</v>
      </c>
    </row>
    <row r="155" spans="2:65" s="1" customFormat="1" ht="24" customHeight="1">
      <c r="B155" s="114"/>
      <c r="C155" s="152" t="s">
        <v>164</v>
      </c>
      <c r="D155" s="152" t="s">
        <v>173</v>
      </c>
      <c r="E155" s="153" t="s">
        <v>384</v>
      </c>
      <c r="F155" s="154" t="s">
        <v>385</v>
      </c>
      <c r="G155" s="155" t="s">
        <v>133</v>
      </c>
      <c r="H155" s="156">
        <v>3</v>
      </c>
      <c r="I155" s="166"/>
      <c r="J155" s="157">
        <f t="shared" si="0"/>
        <v>0</v>
      </c>
      <c r="K155" s="154" t="s">
        <v>1</v>
      </c>
      <c r="L155" s="158"/>
      <c r="M155" s="159" t="s">
        <v>1</v>
      </c>
      <c r="N155" s="160" t="s">
        <v>39</v>
      </c>
      <c r="O155" s="148">
        <v>0</v>
      </c>
      <c r="P155" s="148">
        <f t="shared" si="1"/>
        <v>0</v>
      </c>
      <c r="Q155" s="148">
        <v>4.0000000000000003E-5</v>
      </c>
      <c r="R155" s="148">
        <f t="shared" si="2"/>
        <v>1.2000000000000002E-4</v>
      </c>
      <c r="S155" s="148">
        <v>0</v>
      </c>
      <c r="T155" s="149">
        <f t="shared" si="3"/>
        <v>0</v>
      </c>
      <c r="AR155" s="150" t="s">
        <v>176</v>
      </c>
      <c r="AT155" s="150" t="s">
        <v>173</v>
      </c>
      <c r="AU155" s="150" t="s">
        <v>84</v>
      </c>
      <c r="AY155" s="13" t="s">
        <v>127</v>
      </c>
      <c r="BE155" s="151">
        <f t="shared" si="4"/>
        <v>0</v>
      </c>
      <c r="BF155" s="151">
        <f t="shared" si="5"/>
        <v>0</v>
      </c>
      <c r="BG155" s="151">
        <f t="shared" si="6"/>
        <v>0</v>
      </c>
      <c r="BH155" s="151">
        <f t="shared" si="7"/>
        <v>0</v>
      </c>
      <c r="BI155" s="151">
        <f t="shared" si="8"/>
        <v>0</v>
      </c>
      <c r="BJ155" s="13" t="s">
        <v>82</v>
      </c>
      <c r="BK155" s="151">
        <f t="shared" si="9"/>
        <v>0</v>
      </c>
      <c r="BL155" s="13" t="s">
        <v>134</v>
      </c>
      <c r="BM155" s="150" t="s">
        <v>386</v>
      </c>
    </row>
    <row r="156" spans="2:65" s="1" customFormat="1" ht="36" customHeight="1">
      <c r="B156" s="114"/>
      <c r="C156" s="152" t="s">
        <v>168</v>
      </c>
      <c r="D156" s="152" t="s">
        <v>173</v>
      </c>
      <c r="E156" s="153" t="s">
        <v>387</v>
      </c>
      <c r="F156" s="154" t="s">
        <v>388</v>
      </c>
      <c r="G156" s="155" t="s">
        <v>133</v>
      </c>
      <c r="H156" s="156">
        <v>15</v>
      </c>
      <c r="I156" s="166"/>
      <c r="J156" s="157">
        <f t="shared" si="0"/>
        <v>0</v>
      </c>
      <c r="K156" s="154" t="s">
        <v>1</v>
      </c>
      <c r="L156" s="158"/>
      <c r="M156" s="159" t="s">
        <v>1</v>
      </c>
      <c r="N156" s="160" t="s">
        <v>39</v>
      </c>
      <c r="O156" s="148">
        <v>0</v>
      </c>
      <c r="P156" s="148">
        <f t="shared" si="1"/>
        <v>0</v>
      </c>
      <c r="Q156" s="148">
        <v>9.0000000000000006E-5</v>
      </c>
      <c r="R156" s="148">
        <f t="shared" si="2"/>
        <v>1.3500000000000001E-3</v>
      </c>
      <c r="S156" s="148">
        <v>0</v>
      </c>
      <c r="T156" s="149">
        <f t="shared" si="3"/>
        <v>0</v>
      </c>
      <c r="AR156" s="150" t="s">
        <v>176</v>
      </c>
      <c r="AT156" s="150" t="s">
        <v>173</v>
      </c>
      <c r="AU156" s="150" t="s">
        <v>84</v>
      </c>
      <c r="AY156" s="13" t="s">
        <v>127</v>
      </c>
      <c r="BE156" s="151">
        <f t="shared" si="4"/>
        <v>0</v>
      </c>
      <c r="BF156" s="151">
        <f t="shared" si="5"/>
        <v>0</v>
      </c>
      <c r="BG156" s="151">
        <f t="shared" si="6"/>
        <v>0</v>
      </c>
      <c r="BH156" s="151">
        <f t="shared" si="7"/>
        <v>0</v>
      </c>
      <c r="BI156" s="151">
        <f t="shared" si="8"/>
        <v>0</v>
      </c>
      <c r="BJ156" s="13" t="s">
        <v>82</v>
      </c>
      <c r="BK156" s="151">
        <f t="shared" si="9"/>
        <v>0</v>
      </c>
      <c r="BL156" s="13" t="s">
        <v>134</v>
      </c>
      <c r="BM156" s="150" t="s">
        <v>389</v>
      </c>
    </row>
    <row r="157" spans="2:65" s="1" customFormat="1" ht="36" customHeight="1">
      <c r="B157" s="114"/>
      <c r="C157" s="152" t="s">
        <v>172</v>
      </c>
      <c r="D157" s="152" t="s">
        <v>173</v>
      </c>
      <c r="E157" s="153" t="s">
        <v>390</v>
      </c>
      <c r="F157" s="154" t="s">
        <v>391</v>
      </c>
      <c r="G157" s="155" t="s">
        <v>133</v>
      </c>
      <c r="H157" s="156">
        <v>16</v>
      </c>
      <c r="I157" s="166"/>
      <c r="J157" s="157">
        <f t="shared" si="0"/>
        <v>0</v>
      </c>
      <c r="K157" s="154" t="s">
        <v>1</v>
      </c>
      <c r="L157" s="158"/>
      <c r="M157" s="159" t="s">
        <v>1</v>
      </c>
      <c r="N157" s="160" t="s">
        <v>39</v>
      </c>
      <c r="O157" s="148">
        <v>0</v>
      </c>
      <c r="P157" s="148">
        <f t="shared" si="1"/>
        <v>0</v>
      </c>
      <c r="Q157" s="148">
        <v>1.2999999999999999E-4</v>
      </c>
      <c r="R157" s="148">
        <f t="shared" si="2"/>
        <v>2.0799999999999998E-3</v>
      </c>
      <c r="S157" s="148">
        <v>0</v>
      </c>
      <c r="T157" s="149">
        <f t="shared" si="3"/>
        <v>0</v>
      </c>
      <c r="AR157" s="150" t="s">
        <v>176</v>
      </c>
      <c r="AT157" s="150" t="s">
        <v>173</v>
      </c>
      <c r="AU157" s="150" t="s">
        <v>84</v>
      </c>
      <c r="AY157" s="13" t="s">
        <v>127</v>
      </c>
      <c r="BE157" s="151">
        <f t="shared" si="4"/>
        <v>0</v>
      </c>
      <c r="BF157" s="151">
        <f t="shared" si="5"/>
        <v>0</v>
      </c>
      <c r="BG157" s="151">
        <f t="shared" si="6"/>
        <v>0</v>
      </c>
      <c r="BH157" s="151">
        <f t="shared" si="7"/>
        <v>0</v>
      </c>
      <c r="BI157" s="151">
        <f t="shared" si="8"/>
        <v>0</v>
      </c>
      <c r="BJ157" s="13" t="s">
        <v>82</v>
      </c>
      <c r="BK157" s="151">
        <f t="shared" si="9"/>
        <v>0</v>
      </c>
      <c r="BL157" s="13" t="s">
        <v>134</v>
      </c>
      <c r="BM157" s="150" t="s">
        <v>392</v>
      </c>
    </row>
    <row r="158" spans="2:65" s="1" customFormat="1" ht="24" customHeight="1">
      <c r="B158" s="114"/>
      <c r="C158" s="152" t="s">
        <v>178</v>
      </c>
      <c r="D158" s="152" t="s">
        <v>173</v>
      </c>
      <c r="E158" s="153" t="s">
        <v>393</v>
      </c>
      <c r="F158" s="154" t="s">
        <v>394</v>
      </c>
      <c r="G158" s="155" t="s">
        <v>133</v>
      </c>
      <c r="H158" s="156">
        <v>18</v>
      </c>
      <c r="I158" s="166"/>
      <c r="J158" s="157">
        <f t="shared" si="0"/>
        <v>0</v>
      </c>
      <c r="K158" s="154" t="s">
        <v>1</v>
      </c>
      <c r="L158" s="158"/>
      <c r="M158" s="159" t="s">
        <v>1</v>
      </c>
      <c r="N158" s="160" t="s">
        <v>39</v>
      </c>
      <c r="O158" s="148">
        <v>0</v>
      </c>
      <c r="P158" s="148">
        <f t="shared" si="1"/>
        <v>0</v>
      </c>
      <c r="Q158" s="148">
        <v>3.6999999999999999E-4</v>
      </c>
      <c r="R158" s="148">
        <f t="shared" si="2"/>
        <v>6.6600000000000001E-3</v>
      </c>
      <c r="S158" s="148">
        <v>0</v>
      </c>
      <c r="T158" s="149">
        <f t="shared" si="3"/>
        <v>0</v>
      </c>
      <c r="AR158" s="150" t="s">
        <v>176</v>
      </c>
      <c r="AT158" s="150" t="s">
        <v>173</v>
      </c>
      <c r="AU158" s="150" t="s">
        <v>84</v>
      </c>
      <c r="AY158" s="13" t="s">
        <v>127</v>
      </c>
      <c r="BE158" s="151">
        <f t="shared" si="4"/>
        <v>0</v>
      </c>
      <c r="BF158" s="151">
        <f t="shared" si="5"/>
        <v>0</v>
      </c>
      <c r="BG158" s="151">
        <f t="shared" si="6"/>
        <v>0</v>
      </c>
      <c r="BH158" s="151">
        <f t="shared" si="7"/>
        <v>0</v>
      </c>
      <c r="BI158" s="151">
        <f t="shared" si="8"/>
        <v>0</v>
      </c>
      <c r="BJ158" s="13" t="s">
        <v>82</v>
      </c>
      <c r="BK158" s="151">
        <f t="shared" si="9"/>
        <v>0</v>
      </c>
      <c r="BL158" s="13" t="s">
        <v>134</v>
      </c>
      <c r="BM158" s="150" t="s">
        <v>395</v>
      </c>
    </row>
    <row r="159" spans="2:65" s="1" customFormat="1" ht="24" customHeight="1">
      <c r="B159" s="114"/>
      <c r="C159" s="152" t="s">
        <v>182</v>
      </c>
      <c r="D159" s="152" t="s">
        <v>173</v>
      </c>
      <c r="E159" s="153" t="s">
        <v>396</v>
      </c>
      <c r="F159" s="154" t="s">
        <v>397</v>
      </c>
      <c r="G159" s="155" t="s">
        <v>133</v>
      </c>
      <c r="H159" s="156">
        <v>22</v>
      </c>
      <c r="I159" s="166"/>
      <c r="J159" s="157">
        <f t="shared" si="0"/>
        <v>0</v>
      </c>
      <c r="K159" s="154" t="s">
        <v>1</v>
      </c>
      <c r="L159" s="158"/>
      <c r="M159" s="159" t="s">
        <v>1</v>
      </c>
      <c r="N159" s="160" t="s">
        <v>39</v>
      </c>
      <c r="O159" s="148">
        <v>0</v>
      </c>
      <c r="P159" s="148">
        <f t="shared" si="1"/>
        <v>0</v>
      </c>
      <c r="Q159" s="148">
        <v>7.7999999999999999E-4</v>
      </c>
      <c r="R159" s="148">
        <f t="shared" si="2"/>
        <v>1.7159999999999998E-2</v>
      </c>
      <c r="S159" s="148">
        <v>0</v>
      </c>
      <c r="T159" s="149">
        <f t="shared" si="3"/>
        <v>0</v>
      </c>
      <c r="AR159" s="150" t="s">
        <v>176</v>
      </c>
      <c r="AT159" s="150" t="s">
        <v>173</v>
      </c>
      <c r="AU159" s="150" t="s">
        <v>84</v>
      </c>
      <c r="AY159" s="13" t="s">
        <v>127</v>
      </c>
      <c r="BE159" s="151">
        <f t="shared" si="4"/>
        <v>0</v>
      </c>
      <c r="BF159" s="151">
        <f t="shared" si="5"/>
        <v>0</v>
      </c>
      <c r="BG159" s="151">
        <f t="shared" si="6"/>
        <v>0</v>
      </c>
      <c r="BH159" s="151">
        <f t="shared" si="7"/>
        <v>0</v>
      </c>
      <c r="BI159" s="151">
        <f t="shared" si="8"/>
        <v>0</v>
      </c>
      <c r="BJ159" s="13" t="s">
        <v>82</v>
      </c>
      <c r="BK159" s="151">
        <f t="shared" si="9"/>
        <v>0</v>
      </c>
      <c r="BL159" s="13" t="s">
        <v>134</v>
      </c>
      <c r="BM159" s="150" t="s">
        <v>398</v>
      </c>
    </row>
    <row r="160" spans="2:65" s="1" customFormat="1" ht="24" customHeight="1">
      <c r="B160" s="114"/>
      <c r="C160" s="140" t="s">
        <v>186</v>
      </c>
      <c r="D160" s="140" t="s">
        <v>130</v>
      </c>
      <c r="E160" s="141" t="s">
        <v>399</v>
      </c>
      <c r="F160" s="142" t="s">
        <v>400</v>
      </c>
      <c r="G160" s="143" t="s">
        <v>133</v>
      </c>
      <c r="H160" s="144">
        <v>58</v>
      </c>
      <c r="I160" s="165"/>
      <c r="J160" s="145">
        <f t="shared" si="0"/>
        <v>0</v>
      </c>
      <c r="K160" s="142" t="s">
        <v>1</v>
      </c>
      <c r="L160" s="27"/>
      <c r="M160" s="146" t="s">
        <v>1</v>
      </c>
      <c r="N160" s="147" t="s">
        <v>39</v>
      </c>
      <c r="O160" s="148">
        <v>0.11600000000000001</v>
      </c>
      <c r="P160" s="148">
        <f t="shared" si="1"/>
        <v>6.7280000000000006</v>
      </c>
      <c r="Q160" s="148">
        <v>1.6793999999999999E-4</v>
      </c>
      <c r="R160" s="148">
        <f t="shared" si="2"/>
        <v>9.740519999999999E-3</v>
      </c>
      <c r="S160" s="148">
        <v>0</v>
      </c>
      <c r="T160" s="149">
        <f t="shared" si="3"/>
        <v>0</v>
      </c>
      <c r="AR160" s="150" t="s">
        <v>134</v>
      </c>
      <c r="AT160" s="150" t="s">
        <v>130</v>
      </c>
      <c r="AU160" s="150" t="s">
        <v>84</v>
      </c>
      <c r="AY160" s="13" t="s">
        <v>127</v>
      </c>
      <c r="BE160" s="151">
        <f t="shared" si="4"/>
        <v>0</v>
      </c>
      <c r="BF160" s="151">
        <f t="shared" si="5"/>
        <v>0</v>
      </c>
      <c r="BG160" s="151">
        <f t="shared" si="6"/>
        <v>0</v>
      </c>
      <c r="BH160" s="151">
        <f t="shared" si="7"/>
        <v>0</v>
      </c>
      <c r="BI160" s="151">
        <f t="shared" si="8"/>
        <v>0</v>
      </c>
      <c r="BJ160" s="13" t="s">
        <v>82</v>
      </c>
      <c r="BK160" s="151">
        <f t="shared" si="9"/>
        <v>0</v>
      </c>
      <c r="BL160" s="13" t="s">
        <v>134</v>
      </c>
      <c r="BM160" s="150" t="s">
        <v>401</v>
      </c>
    </row>
    <row r="161" spans="2:65" s="1" customFormat="1" ht="24" customHeight="1">
      <c r="B161" s="114"/>
      <c r="C161" s="152" t="s">
        <v>8</v>
      </c>
      <c r="D161" s="152" t="s">
        <v>173</v>
      </c>
      <c r="E161" s="153" t="s">
        <v>402</v>
      </c>
      <c r="F161" s="154" t="s">
        <v>403</v>
      </c>
      <c r="G161" s="155" t="s">
        <v>133</v>
      </c>
      <c r="H161" s="156">
        <v>18</v>
      </c>
      <c r="I161" s="166"/>
      <c r="J161" s="157">
        <f t="shared" si="0"/>
        <v>0</v>
      </c>
      <c r="K161" s="154" t="s">
        <v>1</v>
      </c>
      <c r="L161" s="158"/>
      <c r="M161" s="159" t="s">
        <v>1</v>
      </c>
      <c r="N161" s="160" t="s">
        <v>39</v>
      </c>
      <c r="O161" s="148">
        <v>0</v>
      </c>
      <c r="P161" s="148">
        <f t="shared" si="1"/>
        <v>0</v>
      </c>
      <c r="Q161" s="148">
        <v>1.2099999999999999E-3</v>
      </c>
      <c r="R161" s="148">
        <f t="shared" si="2"/>
        <v>2.1779999999999997E-2</v>
      </c>
      <c r="S161" s="148">
        <v>0</v>
      </c>
      <c r="T161" s="149">
        <f t="shared" si="3"/>
        <v>0</v>
      </c>
      <c r="AR161" s="150" t="s">
        <v>176</v>
      </c>
      <c r="AT161" s="150" t="s">
        <v>173</v>
      </c>
      <c r="AU161" s="150" t="s">
        <v>84</v>
      </c>
      <c r="AY161" s="13" t="s">
        <v>127</v>
      </c>
      <c r="BE161" s="151">
        <f t="shared" si="4"/>
        <v>0</v>
      </c>
      <c r="BF161" s="151">
        <f t="shared" si="5"/>
        <v>0</v>
      </c>
      <c r="BG161" s="151">
        <f t="shared" si="6"/>
        <v>0</v>
      </c>
      <c r="BH161" s="151">
        <f t="shared" si="7"/>
        <v>0</v>
      </c>
      <c r="BI161" s="151">
        <f t="shared" si="8"/>
        <v>0</v>
      </c>
      <c r="BJ161" s="13" t="s">
        <v>82</v>
      </c>
      <c r="BK161" s="151">
        <f t="shared" si="9"/>
        <v>0</v>
      </c>
      <c r="BL161" s="13" t="s">
        <v>134</v>
      </c>
      <c r="BM161" s="150" t="s">
        <v>404</v>
      </c>
    </row>
    <row r="162" spans="2:65" s="1" customFormat="1" ht="24" customHeight="1">
      <c r="B162" s="114"/>
      <c r="C162" s="152" t="s">
        <v>134</v>
      </c>
      <c r="D162" s="152" t="s">
        <v>173</v>
      </c>
      <c r="E162" s="153" t="s">
        <v>405</v>
      </c>
      <c r="F162" s="154" t="s">
        <v>406</v>
      </c>
      <c r="G162" s="155" t="s">
        <v>133</v>
      </c>
      <c r="H162" s="156">
        <v>26</v>
      </c>
      <c r="I162" s="166"/>
      <c r="J162" s="157">
        <f t="shared" si="0"/>
        <v>0</v>
      </c>
      <c r="K162" s="154" t="s">
        <v>1</v>
      </c>
      <c r="L162" s="158"/>
      <c r="M162" s="159" t="s">
        <v>1</v>
      </c>
      <c r="N162" s="160" t="s">
        <v>39</v>
      </c>
      <c r="O162" s="148">
        <v>0</v>
      </c>
      <c r="P162" s="148">
        <f t="shared" si="1"/>
        <v>0</v>
      </c>
      <c r="Q162" s="148">
        <v>1.39E-3</v>
      </c>
      <c r="R162" s="148">
        <f t="shared" si="2"/>
        <v>3.6139999999999999E-2</v>
      </c>
      <c r="S162" s="148">
        <v>0</v>
      </c>
      <c r="T162" s="149">
        <f t="shared" si="3"/>
        <v>0</v>
      </c>
      <c r="AR162" s="150" t="s">
        <v>176</v>
      </c>
      <c r="AT162" s="150" t="s">
        <v>173</v>
      </c>
      <c r="AU162" s="150" t="s">
        <v>84</v>
      </c>
      <c r="AY162" s="13" t="s">
        <v>127</v>
      </c>
      <c r="BE162" s="151">
        <f t="shared" si="4"/>
        <v>0</v>
      </c>
      <c r="BF162" s="151">
        <f t="shared" si="5"/>
        <v>0</v>
      </c>
      <c r="BG162" s="151">
        <f t="shared" si="6"/>
        <v>0</v>
      </c>
      <c r="BH162" s="151">
        <f t="shared" si="7"/>
        <v>0</v>
      </c>
      <c r="BI162" s="151">
        <f t="shared" si="8"/>
        <v>0</v>
      </c>
      <c r="BJ162" s="13" t="s">
        <v>82</v>
      </c>
      <c r="BK162" s="151">
        <f t="shared" si="9"/>
        <v>0</v>
      </c>
      <c r="BL162" s="13" t="s">
        <v>134</v>
      </c>
      <c r="BM162" s="150" t="s">
        <v>407</v>
      </c>
    </row>
    <row r="163" spans="2:65" s="1" customFormat="1" ht="24" customHeight="1">
      <c r="B163" s="114"/>
      <c r="C163" s="152" t="s">
        <v>196</v>
      </c>
      <c r="D163" s="152" t="s">
        <v>173</v>
      </c>
      <c r="E163" s="153" t="s">
        <v>408</v>
      </c>
      <c r="F163" s="154" t="s">
        <v>409</v>
      </c>
      <c r="G163" s="155" t="s">
        <v>133</v>
      </c>
      <c r="H163" s="156">
        <v>14</v>
      </c>
      <c r="I163" s="166"/>
      <c r="J163" s="157">
        <f t="shared" si="0"/>
        <v>0</v>
      </c>
      <c r="K163" s="154" t="s">
        <v>1</v>
      </c>
      <c r="L163" s="158"/>
      <c r="M163" s="159" t="s">
        <v>1</v>
      </c>
      <c r="N163" s="160" t="s">
        <v>39</v>
      </c>
      <c r="O163" s="148">
        <v>0</v>
      </c>
      <c r="P163" s="148">
        <f t="shared" si="1"/>
        <v>0</v>
      </c>
      <c r="Q163" s="148">
        <v>1.81E-3</v>
      </c>
      <c r="R163" s="148">
        <f t="shared" si="2"/>
        <v>2.5340000000000001E-2</v>
      </c>
      <c r="S163" s="148">
        <v>0</v>
      </c>
      <c r="T163" s="149">
        <f t="shared" si="3"/>
        <v>0</v>
      </c>
      <c r="AR163" s="150" t="s">
        <v>176</v>
      </c>
      <c r="AT163" s="150" t="s">
        <v>173</v>
      </c>
      <c r="AU163" s="150" t="s">
        <v>84</v>
      </c>
      <c r="AY163" s="13" t="s">
        <v>127</v>
      </c>
      <c r="BE163" s="151">
        <f t="shared" si="4"/>
        <v>0</v>
      </c>
      <c r="BF163" s="151">
        <f t="shared" si="5"/>
        <v>0</v>
      </c>
      <c r="BG163" s="151">
        <f t="shared" si="6"/>
        <v>0</v>
      </c>
      <c r="BH163" s="151">
        <f t="shared" si="7"/>
        <v>0</v>
      </c>
      <c r="BI163" s="151">
        <f t="shared" si="8"/>
        <v>0</v>
      </c>
      <c r="BJ163" s="13" t="s">
        <v>82</v>
      </c>
      <c r="BK163" s="151">
        <f t="shared" si="9"/>
        <v>0</v>
      </c>
      <c r="BL163" s="13" t="s">
        <v>134</v>
      </c>
      <c r="BM163" s="150" t="s">
        <v>410</v>
      </c>
    </row>
    <row r="164" spans="2:65" s="1" customFormat="1" ht="48" customHeight="1">
      <c r="B164" s="114"/>
      <c r="C164" s="140" t="s">
        <v>200</v>
      </c>
      <c r="D164" s="140" t="s">
        <v>130</v>
      </c>
      <c r="E164" s="141" t="s">
        <v>411</v>
      </c>
      <c r="F164" s="142" t="s">
        <v>412</v>
      </c>
      <c r="G164" s="143" t="s">
        <v>358</v>
      </c>
      <c r="H164" s="144">
        <v>6</v>
      </c>
      <c r="I164" s="165"/>
      <c r="J164" s="145">
        <f t="shared" si="0"/>
        <v>0</v>
      </c>
      <c r="K164" s="142" t="s">
        <v>1</v>
      </c>
      <c r="L164" s="27"/>
      <c r="M164" s="146" t="s">
        <v>1</v>
      </c>
      <c r="N164" s="147" t="s">
        <v>39</v>
      </c>
      <c r="O164" s="148">
        <v>0.30399999999999999</v>
      </c>
      <c r="P164" s="148">
        <f t="shared" si="1"/>
        <v>1.8239999999999998</v>
      </c>
      <c r="Q164" s="148">
        <v>1.6800000000000001E-3</v>
      </c>
      <c r="R164" s="148">
        <f t="shared" si="2"/>
        <v>1.008E-2</v>
      </c>
      <c r="S164" s="148">
        <v>0</v>
      </c>
      <c r="T164" s="149">
        <f t="shared" si="3"/>
        <v>0</v>
      </c>
      <c r="AR164" s="150" t="s">
        <v>134</v>
      </c>
      <c r="AT164" s="150" t="s">
        <v>130</v>
      </c>
      <c r="AU164" s="150" t="s">
        <v>84</v>
      </c>
      <c r="AY164" s="13" t="s">
        <v>127</v>
      </c>
      <c r="BE164" s="151">
        <f t="shared" si="4"/>
        <v>0</v>
      </c>
      <c r="BF164" s="151">
        <f t="shared" si="5"/>
        <v>0</v>
      </c>
      <c r="BG164" s="151">
        <f t="shared" si="6"/>
        <v>0</v>
      </c>
      <c r="BH164" s="151">
        <f t="shared" si="7"/>
        <v>0</v>
      </c>
      <c r="BI164" s="151">
        <f t="shared" si="8"/>
        <v>0</v>
      </c>
      <c r="BJ164" s="13" t="s">
        <v>82</v>
      </c>
      <c r="BK164" s="151">
        <f t="shared" si="9"/>
        <v>0</v>
      </c>
      <c r="BL164" s="13" t="s">
        <v>134</v>
      </c>
      <c r="BM164" s="150" t="s">
        <v>413</v>
      </c>
    </row>
    <row r="165" spans="2:65" s="1" customFormat="1" ht="24" customHeight="1">
      <c r="B165" s="114"/>
      <c r="C165" s="152" t="s">
        <v>204</v>
      </c>
      <c r="D165" s="152" t="s">
        <v>173</v>
      </c>
      <c r="E165" s="153" t="s">
        <v>414</v>
      </c>
      <c r="F165" s="154" t="s">
        <v>415</v>
      </c>
      <c r="G165" s="155" t="s">
        <v>358</v>
      </c>
      <c r="H165" s="156">
        <v>6</v>
      </c>
      <c r="I165" s="166"/>
      <c r="J165" s="157">
        <f t="shared" si="0"/>
        <v>0</v>
      </c>
      <c r="K165" s="154" t="s">
        <v>1</v>
      </c>
      <c r="L165" s="158"/>
      <c r="M165" s="159" t="s">
        <v>1</v>
      </c>
      <c r="N165" s="160" t="s">
        <v>39</v>
      </c>
      <c r="O165" s="148">
        <v>0</v>
      </c>
      <c r="P165" s="148">
        <f t="shared" si="1"/>
        <v>0</v>
      </c>
      <c r="Q165" s="148">
        <v>5.1999999999999998E-3</v>
      </c>
      <c r="R165" s="148">
        <f t="shared" si="2"/>
        <v>3.1199999999999999E-2</v>
      </c>
      <c r="S165" s="148">
        <v>0</v>
      </c>
      <c r="T165" s="149">
        <f t="shared" si="3"/>
        <v>0</v>
      </c>
      <c r="AR165" s="150" t="s">
        <v>285</v>
      </c>
      <c r="AT165" s="150" t="s">
        <v>173</v>
      </c>
      <c r="AU165" s="150" t="s">
        <v>84</v>
      </c>
      <c r="AY165" s="13" t="s">
        <v>127</v>
      </c>
      <c r="BE165" s="151">
        <f t="shared" si="4"/>
        <v>0</v>
      </c>
      <c r="BF165" s="151">
        <f t="shared" si="5"/>
        <v>0</v>
      </c>
      <c r="BG165" s="151">
        <f t="shared" si="6"/>
        <v>0</v>
      </c>
      <c r="BH165" s="151">
        <f t="shared" si="7"/>
        <v>0</v>
      </c>
      <c r="BI165" s="151">
        <f t="shared" si="8"/>
        <v>0</v>
      </c>
      <c r="BJ165" s="13" t="s">
        <v>82</v>
      </c>
      <c r="BK165" s="151">
        <f t="shared" si="9"/>
        <v>0</v>
      </c>
      <c r="BL165" s="13" t="s">
        <v>285</v>
      </c>
      <c r="BM165" s="150" t="s">
        <v>416</v>
      </c>
    </row>
    <row r="166" spans="2:65" s="1" customFormat="1" ht="16.5" customHeight="1">
      <c r="B166" s="114"/>
      <c r="C166" s="140" t="s">
        <v>210</v>
      </c>
      <c r="D166" s="140" t="s">
        <v>130</v>
      </c>
      <c r="E166" s="141" t="s">
        <v>417</v>
      </c>
      <c r="F166" s="142" t="s">
        <v>418</v>
      </c>
      <c r="G166" s="143" t="s">
        <v>248</v>
      </c>
      <c r="H166" s="144">
        <v>0.249</v>
      </c>
      <c r="I166" s="165"/>
      <c r="J166" s="145">
        <f t="shared" si="0"/>
        <v>0</v>
      </c>
      <c r="K166" s="142" t="s">
        <v>1</v>
      </c>
      <c r="L166" s="27"/>
      <c r="M166" s="146" t="s">
        <v>1</v>
      </c>
      <c r="N166" s="147" t="s">
        <v>39</v>
      </c>
      <c r="O166" s="148">
        <v>1.74</v>
      </c>
      <c r="P166" s="148">
        <f t="shared" si="1"/>
        <v>0.43325999999999998</v>
      </c>
      <c r="Q166" s="148">
        <v>0</v>
      </c>
      <c r="R166" s="148">
        <f t="shared" si="2"/>
        <v>0</v>
      </c>
      <c r="S166" s="148">
        <v>0</v>
      </c>
      <c r="T166" s="149">
        <f t="shared" si="3"/>
        <v>0</v>
      </c>
      <c r="AR166" s="150" t="s">
        <v>143</v>
      </c>
      <c r="AT166" s="150" t="s">
        <v>130</v>
      </c>
      <c r="AU166" s="150" t="s">
        <v>84</v>
      </c>
      <c r="AY166" s="13" t="s">
        <v>127</v>
      </c>
      <c r="BE166" s="151">
        <f t="shared" si="4"/>
        <v>0</v>
      </c>
      <c r="BF166" s="151">
        <f t="shared" si="5"/>
        <v>0</v>
      </c>
      <c r="BG166" s="151">
        <f t="shared" si="6"/>
        <v>0</v>
      </c>
      <c r="BH166" s="151">
        <f t="shared" si="7"/>
        <v>0</v>
      </c>
      <c r="BI166" s="151">
        <f t="shared" si="8"/>
        <v>0</v>
      </c>
      <c r="BJ166" s="13" t="s">
        <v>82</v>
      </c>
      <c r="BK166" s="151">
        <f t="shared" si="9"/>
        <v>0</v>
      </c>
      <c r="BL166" s="13" t="s">
        <v>143</v>
      </c>
      <c r="BM166" s="150" t="s">
        <v>419</v>
      </c>
    </row>
    <row r="167" spans="2:65" s="1" customFormat="1" ht="24" customHeight="1">
      <c r="B167" s="114"/>
      <c r="C167" s="140" t="s">
        <v>7</v>
      </c>
      <c r="D167" s="140" t="s">
        <v>130</v>
      </c>
      <c r="E167" s="141" t="s">
        <v>420</v>
      </c>
      <c r="F167" s="142" t="s">
        <v>421</v>
      </c>
      <c r="G167" s="143" t="s">
        <v>248</v>
      </c>
      <c r="H167" s="144">
        <v>0.249</v>
      </c>
      <c r="I167" s="165"/>
      <c r="J167" s="145">
        <f t="shared" si="0"/>
        <v>0</v>
      </c>
      <c r="K167" s="142" t="s">
        <v>1</v>
      </c>
      <c r="L167" s="27"/>
      <c r="M167" s="146" t="s">
        <v>1</v>
      </c>
      <c r="N167" s="147" t="s">
        <v>39</v>
      </c>
      <c r="O167" s="148">
        <v>1.45</v>
      </c>
      <c r="P167" s="148">
        <f t="shared" si="1"/>
        <v>0.36104999999999998</v>
      </c>
      <c r="Q167" s="148">
        <v>0</v>
      </c>
      <c r="R167" s="148">
        <f t="shared" si="2"/>
        <v>0</v>
      </c>
      <c r="S167" s="148">
        <v>0</v>
      </c>
      <c r="T167" s="149">
        <f t="shared" si="3"/>
        <v>0</v>
      </c>
      <c r="AR167" s="150" t="s">
        <v>143</v>
      </c>
      <c r="AT167" s="150" t="s">
        <v>130</v>
      </c>
      <c r="AU167" s="150" t="s">
        <v>84</v>
      </c>
      <c r="AY167" s="13" t="s">
        <v>127</v>
      </c>
      <c r="BE167" s="151">
        <f t="shared" si="4"/>
        <v>0</v>
      </c>
      <c r="BF167" s="151">
        <f t="shared" si="5"/>
        <v>0</v>
      </c>
      <c r="BG167" s="151">
        <f t="shared" si="6"/>
        <v>0</v>
      </c>
      <c r="BH167" s="151">
        <f t="shared" si="7"/>
        <v>0</v>
      </c>
      <c r="BI167" s="151">
        <f t="shared" si="8"/>
        <v>0</v>
      </c>
      <c r="BJ167" s="13" t="s">
        <v>82</v>
      </c>
      <c r="BK167" s="151">
        <f t="shared" si="9"/>
        <v>0</v>
      </c>
      <c r="BL167" s="13" t="s">
        <v>143</v>
      </c>
      <c r="BM167" s="150" t="s">
        <v>422</v>
      </c>
    </row>
    <row r="168" spans="2:65" s="1" customFormat="1" ht="24" customHeight="1">
      <c r="B168" s="114"/>
      <c r="C168" s="140" t="s">
        <v>217</v>
      </c>
      <c r="D168" s="140" t="s">
        <v>130</v>
      </c>
      <c r="E168" s="141" t="s">
        <v>423</v>
      </c>
      <c r="F168" s="142" t="s">
        <v>424</v>
      </c>
      <c r="G168" s="143" t="s">
        <v>248</v>
      </c>
      <c r="H168" s="144">
        <v>0.249</v>
      </c>
      <c r="I168" s="165"/>
      <c r="J168" s="145">
        <f t="shared" si="0"/>
        <v>0</v>
      </c>
      <c r="K168" s="142" t="s">
        <v>1</v>
      </c>
      <c r="L168" s="27"/>
      <c r="M168" s="146" t="s">
        <v>1</v>
      </c>
      <c r="N168" s="147" t="s">
        <v>39</v>
      </c>
      <c r="O168" s="148">
        <v>0</v>
      </c>
      <c r="P168" s="148">
        <f t="shared" si="1"/>
        <v>0</v>
      </c>
      <c r="Q168" s="148">
        <v>0</v>
      </c>
      <c r="R168" s="148">
        <f t="shared" si="2"/>
        <v>0</v>
      </c>
      <c r="S168" s="148">
        <v>0</v>
      </c>
      <c r="T168" s="149">
        <f t="shared" si="3"/>
        <v>0</v>
      </c>
      <c r="AR168" s="150" t="s">
        <v>143</v>
      </c>
      <c r="AT168" s="150" t="s">
        <v>130</v>
      </c>
      <c r="AU168" s="150" t="s">
        <v>84</v>
      </c>
      <c r="AY168" s="13" t="s">
        <v>127</v>
      </c>
      <c r="BE168" s="151">
        <f t="shared" si="4"/>
        <v>0</v>
      </c>
      <c r="BF168" s="151">
        <f t="shared" si="5"/>
        <v>0</v>
      </c>
      <c r="BG168" s="151">
        <f t="shared" si="6"/>
        <v>0</v>
      </c>
      <c r="BH168" s="151">
        <f t="shared" si="7"/>
        <v>0</v>
      </c>
      <c r="BI168" s="151">
        <f t="shared" si="8"/>
        <v>0</v>
      </c>
      <c r="BJ168" s="13" t="s">
        <v>82</v>
      </c>
      <c r="BK168" s="151">
        <f t="shared" si="9"/>
        <v>0</v>
      </c>
      <c r="BL168" s="13" t="s">
        <v>143</v>
      </c>
      <c r="BM168" s="150" t="s">
        <v>425</v>
      </c>
    </row>
    <row r="169" spans="2:65" s="11" customFormat="1" ht="22.9" customHeight="1">
      <c r="B169" s="128"/>
      <c r="D169" s="129" t="s">
        <v>73</v>
      </c>
      <c r="E169" s="138" t="s">
        <v>426</v>
      </c>
      <c r="F169" s="138" t="s">
        <v>427</v>
      </c>
      <c r="I169" s="167"/>
      <c r="J169" s="139">
        <f>BK169</f>
        <v>0</v>
      </c>
      <c r="L169" s="128"/>
      <c r="M169" s="132"/>
      <c r="N169" s="133"/>
      <c r="O169" s="133"/>
      <c r="P169" s="134">
        <f>SUM(P170:P174)</f>
        <v>10.705349000000004</v>
      </c>
      <c r="Q169" s="133"/>
      <c r="R169" s="134">
        <f>SUM(R170:R174)</f>
        <v>8.6572799999999998E-3</v>
      </c>
      <c r="S169" s="133"/>
      <c r="T169" s="135">
        <f>SUM(T170:T174)</f>
        <v>0</v>
      </c>
      <c r="AR169" s="129" t="s">
        <v>84</v>
      </c>
      <c r="AT169" s="136" t="s">
        <v>73</v>
      </c>
      <c r="AU169" s="136" t="s">
        <v>82</v>
      </c>
      <c r="AY169" s="129" t="s">
        <v>127</v>
      </c>
      <c r="BK169" s="137">
        <f>SUM(BK170:BK174)</f>
        <v>0</v>
      </c>
    </row>
    <row r="170" spans="2:65" s="1" customFormat="1" ht="16.5" customHeight="1">
      <c r="B170" s="114"/>
      <c r="C170" s="140" t="s">
        <v>221</v>
      </c>
      <c r="D170" s="140" t="s">
        <v>130</v>
      </c>
      <c r="E170" s="141" t="s">
        <v>428</v>
      </c>
      <c r="F170" s="142" t="s">
        <v>429</v>
      </c>
      <c r="G170" s="143" t="s">
        <v>133</v>
      </c>
      <c r="H170" s="144">
        <v>24</v>
      </c>
      <c r="I170" s="165"/>
      <c r="J170" s="145">
        <f>ROUND(I170*H170,2)</f>
        <v>0</v>
      </c>
      <c r="K170" s="142" t="s">
        <v>1</v>
      </c>
      <c r="L170" s="27"/>
      <c r="M170" s="146" t="s">
        <v>1</v>
      </c>
      <c r="N170" s="147" t="s">
        <v>39</v>
      </c>
      <c r="O170" s="148">
        <v>0.39200000000000002</v>
      </c>
      <c r="P170" s="148">
        <f>O170*H170</f>
        <v>9.4080000000000013</v>
      </c>
      <c r="Q170" s="148">
        <v>3.6071999999999998E-4</v>
      </c>
      <c r="R170" s="148">
        <f>Q170*H170</f>
        <v>8.6572799999999998E-3</v>
      </c>
      <c r="S170" s="148">
        <v>0</v>
      </c>
      <c r="T170" s="149">
        <f>S170*H170</f>
        <v>0</v>
      </c>
      <c r="AR170" s="150" t="s">
        <v>134</v>
      </c>
      <c r="AT170" s="150" t="s">
        <v>130</v>
      </c>
      <c r="AU170" s="150" t="s">
        <v>84</v>
      </c>
      <c r="AY170" s="13" t="s">
        <v>127</v>
      </c>
      <c r="BE170" s="151">
        <f>IF(N170="základní",J170,0)</f>
        <v>0</v>
      </c>
      <c r="BF170" s="151">
        <f>IF(N170="snížená",J170,0)</f>
        <v>0</v>
      </c>
      <c r="BG170" s="151">
        <f>IF(N170="zákl. přenesená",J170,0)</f>
        <v>0</v>
      </c>
      <c r="BH170" s="151">
        <f>IF(N170="sníž. přenesená",J170,0)</f>
        <v>0</v>
      </c>
      <c r="BI170" s="151">
        <f>IF(N170="nulová",J170,0)</f>
        <v>0</v>
      </c>
      <c r="BJ170" s="13" t="s">
        <v>82</v>
      </c>
      <c r="BK170" s="151">
        <f>ROUND(I170*H170,2)</f>
        <v>0</v>
      </c>
      <c r="BL170" s="13" t="s">
        <v>134</v>
      </c>
      <c r="BM170" s="150" t="s">
        <v>430</v>
      </c>
    </row>
    <row r="171" spans="2:65" s="1" customFormat="1" ht="16.5" customHeight="1">
      <c r="B171" s="114"/>
      <c r="C171" s="140" t="s">
        <v>225</v>
      </c>
      <c r="D171" s="140" t="s">
        <v>130</v>
      </c>
      <c r="E171" s="141" t="s">
        <v>431</v>
      </c>
      <c r="F171" s="142" t="s">
        <v>432</v>
      </c>
      <c r="G171" s="143" t="s">
        <v>154</v>
      </c>
      <c r="H171" s="144">
        <v>8</v>
      </c>
      <c r="I171" s="165"/>
      <c r="J171" s="145">
        <f>ROUND(I171*H171,2)</f>
        <v>0</v>
      </c>
      <c r="K171" s="142" t="s">
        <v>1</v>
      </c>
      <c r="L171" s="27"/>
      <c r="M171" s="146" t="s">
        <v>1</v>
      </c>
      <c r="N171" s="147" t="s">
        <v>39</v>
      </c>
      <c r="O171" s="148">
        <v>0.157</v>
      </c>
      <c r="P171" s="148">
        <f>O171*H171</f>
        <v>1.256</v>
      </c>
      <c r="Q171" s="148">
        <v>0</v>
      </c>
      <c r="R171" s="148">
        <f>Q171*H171</f>
        <v>0</v>
      </c>
      <c r="S171" s="148">
        <v>0</v>
      </c>
      <c r="T171" s="149">
        <f>S171*H171</f>
        <v>0</v>
      </c>
      <c r="AR171" s="150" t="s">
        <v>134</v>
      </c>
      <c r="AT171" s="150" t="s">
        <v>130</v>
      </c>
      <c r="AU171" s="150" t="s">
        <v>84</v>
      </c>
      <c r="AY171" s="13" t="s">
        <v>127</v>
      </c>
      <c r="BE171" s="151">
        <f>IF(N171="základní",J171,0)</f>
        <v>0</v>
      </c>
      <c r="BF171" s="151">
        <f>IF(N171="snížená",J171,0)</f>
        <v>0</v>
      </c>
      <c r="BG171" s="151">
        <f>IF(N171="zákl. přenesená",J171,0)</f>
        <v>0</v>
      </c>
      <c r="BH171" s="151">
        <f>IF(N171="sníž. přenesená",J171,0)</f>
        <v>0</v>
      </c>
      <c r="BI171" s="151">
        <f>IF(N171="nulová",J171,0)</f>
        <v>0</v>
      </c>
      <c r="BJ171" s="13" t="s">
        <v>82</v>
      </c>
      <c r="BK171" s="151">
        <f>ROUND(I171*H171,2)</f>
        <v>0</v>
      </c>
      <c r="BL171" s="13" t="s">
        <v>134</v>
      </c>
      <c r="BM171" s="150" t="s">
        <v>433</v>
      </c>
    </row>
    <row r="172" spans="2:65" s="1" customFormat="1" ht="24" customHeight="1">
      <c r="B172" s="114"/>
      <c r="C172" s="140" t="s">
        <v>229</v>
      </c>
      <c r="D172" s="140" t="s">
        <v>130</v>
      </c>
      <c r="E172" s="141" t="s">
        <v>434</v>
      </c>
      <c r="F172" s="142" t="s">
        <v>435</v>
      </c>
      <c r="G172" s="143" t="s">
        <v>248</v>
      </c>
      <c r="H172" s="144">
        <v>1.0999999999999999E-2</v>
      </c>
      <c r="I172" s="165"/>
      <c r="J172" s="145">
        <f>ROUND(I172*H172,2)</f>
        <v>0</v>
      </c>
      <c r="K172" s="142" t="s">
        <v>1</v>
      </c>
      <c r="L172" s="27"/>
      <c r="M172" s="146" t="s">
        <v>1</v>
      </c>
      <c r="N172" s="147" t="s">
        <v>39</v>
      </c>
      <c r="O172" s="148">
        <v>1.47</v>
      </c>
      <c r="P172" s="148">
        <f>O172*H172</f>
        <v>1.617E-2</v>
      </c>
      <c r="Q172" s="148">
        <v>0</v>
      </c>
      <c r="R172" s="148">
        <f>Q172*H172</f>
        <v>0</v>
      </c>
      <c r="S172" s="148">
        <v>0</v>
      </c>
      <c r="T172" s="149">
        <f>S172*H172</f>
        <v>0</v>
      </c>
      <c r="AR172" s="150" t="s">
        <v>134</v>
      </c>
      <c r="AT172" s="150" t="s">
        <v>130</v>
      </c>
      <c r="AU172" s="150" t="s">
        <v>84</v>
      </c>
      <c r="AY172" s="13" t="s">
        <v>127</v>
      </c>
      <c r="BE172" s="151">
        <f>IF(N172="základní",J172,0)</f>
        <v>0</v>
      </c>
      <c r="BF172" s="151">
        <f>IF(N172="snížená",J172,0)</f>
        <v>0</v>
      </c>
      <c r="BG172" s="151">
        <f>IF(N172="zákl. přenesená",J172,0)</f>
        <v>0</v>
      </c>
      <c r="BH172" s="151">
        <f>IF(N172="sníž. přenesená",J172,0)</f>
        <v>0</v>
      </c>
      <c r="BI172" s="151">
        <f>IF(N172="nulová",J172,0)</f>
        <v>0</v>
      </c>
      <c r="BJ172" s="13" t="s">
        <v>82</v>
      </c>
      <c r="BK172" s="151">
        <f>ROUND(I172*H172,2)</f>
        <v>0</v>
      </c>
      <c r="BL172" s="13" t="s">
        <v>134</v>
      </c>
      <c r="BM172" s="150" t="s">
        <v>436</v>
      </c>
    </row>
    <row r="173" spans="2:65" s="1" customFormat="1" ht="24" customHeight="1">
      <c r="B173" s="114"/>
      <c r="C173" s="140" t="s">
        <v>233</v>
      </c>
      <c r="D173" s="140" t="s">
        <v>130</v>
      </c>
      <c r="E173" s="141" t="s">
        <v>437</v>
      </c>
      <c r="F173" s="142" t="s">
        <v>438</v>
      </c>
      <c r="G173" s="143" t="s">
        <v>248</v>
      </c>
      <c r="H173" s="144">
        <v>1.0999999999999999E-2</v>
      </c>
      <c r="I173" s="165"/>
      <c r="J173" s="145">
        <f>ROUND(I173*H173,2)</f>
        <v>0</v>
      </c>
      <c r="K173" s="142" t="s">
        <v>1</v>
      </c>
      <c r="L173" s="27"/>
      <c r="M173" s="146" t="s">
        <v>1</v>
      </c>
      <c r="N173" s="147" t="s">
        <v>39</v>
      </c>
      <c r="O173" s="148">
        <v>1.21</v>
      </c>
      <c r="P173" s="148">
        <f>O173*H173</f>
        <v>1.3309999999999999E-2</v>
      </c>
      <c r="Q173" s="148">
        <v>0</v>
      </c>
      <c r="R173" s="148">
        <f>Q173*H173</f>
        <v>0</v>
      </c>
      <c r="S173" s="148">
        <v>0</v>
      </c>
      <c r="T173" s="149">
        <f>S173*H173</f>
        <v>0</v>
      </c>
      <c r="AR173" s="150" t="s">
        <v>134</v>
      </c>
      <c r="AT173" s="150" t="s">
        <v>130</v>
      </c>
      <c r="AU173" s="150" t="s">
        <v>84</v>
      </c>
      <c r="AY173" s="13" t="s">
        <v>127</v>
      </c>
      <c r="BE173" s="151">
        <f>IF(N173="základní",J173,0)</f>
        <v>0</v>
      </c>
      <c r="BF173" s="151">
        <f>IF(N173="snížená",J173,0)</f>
        <v>0</v>
      </c>
      <c r="BG173" s="151">
        <f>IF(N173="zákl. přenesená",J173,0)</f>
        <v>0</v>
      </c>
      <c r="BH173" s="151">
        <f>IF(N173="sníž. přenesená",J173,0)</f>
        <v>0</v>
      </c>
      <c r="BI173" s="151">
        <f>IF(N173="nulová",J173,0)</f>
        <v>0</v>
      </c>
      <c r="BJ173" s="13" t="s">
        <v>82</v>
      </c>
      <c r="BK173" s="151">
        <f>ROUND(I173*H173,2)</f>
        <v>0</v>
      </c>
      <c r="BL173" s="13" t="s">
        <v>134</v>
      </c>
      <c r="BM173" s="150" t="s">
        <v>439</v>
      </c>
    </row>
    <row r="174" spans="2:65" s="1" customFormat="1" ht="24" customHeight="1">
      <c r="B174" s="114"/>
      <c r="C174" s="140" t="s">
        <v>237</v>
      </c>
      <c r="D174" s="140" t="s">
        <v>130</v>
      </c>
      <c r="E174" s="141" t="s">
        <v>440</v>
      </c>
      <c r="F174" s="142" t="s">
        <v>441</v>
      </c>
      <c r="G174" s="143" t="s">
        <v>248</v>
      </c>
      <c r="H174" s="144">
        <v>1.0999999999999999E-2</v>
      </c>
      <c r="I174" s="165"/>
      <c r="J174" s="145">
        <f>ROUND(I174*H174,2)</f>
        <v>0</v>
      </c>
      <c r="K174" s="142" t="s">
        <v>1</v>
      </c>
      <c r="L174" s="27"/>
      <c r="M174" s="146" t="s">
        <v>1</v>
      </c>
      <c r="N174" s="147" t="s">
        <v>39</v>
      </c>
      <c r="O174" s="148">
        <v>1.079</v>
      </c>
      <c r="P174" s="148">
        <f>O174*H174</f>
        <v>1.1868999999999999E-2</v>
      </c>
      <c r="Q174" s="148">
        <v>0</v>
      </c>
      <c r="R174" s="148">
        <f>Q174*H174</f>
        <v>0</v>
      </c>
      <c r="S174" s="148">
        <v>0</v>
      </c>
      <c r="T174" s="149">
        <f>S174*H174</f>
        <v>0</v>
      </c>
      <c r="AR174" s="150" t="s">
        <v>134</v>
      </c>
      <c r="AT174" s="150" t="s">
        <v>130</v>
      </c>
      <c r="AU174" s="150" t="s">
        <v>84</v>
      </c>
      <c r="AY174" s="13" t="s">
        <v>127</v>
      </c>
      <c r="BE174" s="151">
        <f>IF(N174="základní",J174,0)</f>
        <v>0</v>
      </c>
      <c r="BF174" s="151">
        <f>IF(N174="snížená",J174,0)</f>
        <v>0</v>
      </c>
      <c r="BG174" s="151">
        <f>IF(N174="zákl. přenesená",J174,0)</f>
        <v>0</v>
      </c>
      <c r="BH174" s="151">
        <f>IF(N174="sníž. přenesená",J174,0)</f>
        <v>0</v>
      </c>
      <c r="BI174" s="151">
        <f>IF(N174="nulová",J174,0)</f>
        <v>0</v>
      </c>
      <c r="BJ174" s="13" t="s">
        <v>82</v>
      </c>
      <c r="BK174" s="151">
        <f>ROUND(I174*H174,2)</f>
        <v>0</v>
      </c>
      <c r="BL174" s="13" t="s">
        <v>134</v>
      </c>
      <c r="BM174" s="150" t="s">
        <v>442</v>
      </c>
    </row>
    <row r="175" spans="2:65" s="11" customFormat="1" ht="22.9" customHeight="1">
      <c r="B175" s="128"/>
      <c r="D175" s="129" t="s">
        <v>73</v>
      </c>
      <c r="E175" s="138" t="s">
        <v>443</v>
      </c>
      <c r="F175" s="138" t="s">
        <v>444</v>
      </c>
      <c r="I175" s="168"/>
      <c r="J175" s="139">
        <f>BK175</f>
        <v>0</v>
      </c>
      <c r="L175" s="128"/>
      <c r="M175" s="132"/>
      <c r="N175" s="133"/>
      <c r="O175" s="133"/>
      <c r="P175" s="134">
        <f>SUM(P176:P205)</f>
        <v>25.185547000000003</v>
      </c>
      <c r="Q175" s="133"/>
      <c r="R175" s="134">
        <f>SUM(R176:R205)</f>
        <v>4.1393045499999996E-2</v>
      </c>
      <c r="S175" s="133"/>
      <c r="T175" s="135">
        <f>SUM(T176:T205)</f>
        <v>3.85E-2</v>
      </c>
      <c r="AR175" s="129" t="s">
        <v>84</v>
      </c>
      <c r="AT175" s="136" t="s">
        <v>73</v>
      </c>
      <c r="AU175" s="136" t="s">
        <v>82</v>
      </c>
      <c r="AY175" s="129" t="s">
        <v>127</v>
      </c>
      <c r="BK175" s="137">
        <f>SUM(BK176:BK205)</f>
        <v>0</v>
      </c>
    </row>
    <row r="176" spans="2:65" s="1" customFormat="1" ht="24" customHeight="1">
      <c r="B176" s="114"/>
      <c r="C176" s="140" t="s">
        <v>241</v>
      </c>
      <c r="D176" s="140" t="s">
        <v>130</v>
      </c>
      <c r="E176" s="141" t="s">
        <v>445</v>
      </c>
      <c r="F176" s="142" t="s">
        <v>446</v>
      </c>
      <c r="G176" s="143" t="s">
        <v>133</v>
      </c>
      <c r="H176" s="144">
        <v>10</v>
      </c>
      <c r="I176" s="165"/>
      <c r="J176" s="145">
        <f t="shared" ref="J176:J205" si="10">ROUND(I176*H176,2)</f>
        <v>0</v>
      </c>
      <c r="K176" s="142" t="s">
        <v>1</v>
      </c>
      <c r="L176" s="27"/>
      <c r="M176" s="146" t="s">
        <v>1</v>
      </c>
      <c r="N176" s="147" t="s">
        <v>39</v>
      </c>
      <c r="O176" s="148">
        <v>0.17299999999999999</v>
      </c>
      <c r="P176" s="148">
        <f t="shared" ref="P176:P205" si="11">O176*H176</f>
        <v>1.73</v>
      </c>
      <c r="Q176" s="148">
        <v>0</v>
      </c>
      <c r="R176" s="148">
        <f t="shared" ref="R176:R205" si="12">Q176*H176</f>
        <v>0</v>
      </c>
      <c r="S176" s="148">
        <v>2.1299999999999999E-3</v>
      </c>
      <c r="T176" s="149">
        <f t="shared" ref="T176:T205" si="13">S176*H176</f>
        <v>2.1299999999999999E-2</v>
      </c>
      <c r="AR176" s="150" t="s">
        <v>134</v>
      </c>
      <c r="AT176" s="150" t="s">
        <v>130</v>
      </c>
      <c r="AU176" s="150" t="s">
        <v>84</v>
      </c>
      <c r="AY176" s="13" t="s">
        <v>127</v>
      </c>
      <c r="BE176" s="151">
        <f t="shared" ref="BE176:BE205" si="14">IF(N176="základní",J176,0)</f>
        <v>0</v>
      </c>
      <c r="BF176" s="151">
        <f t="shared" ref="BF176:BF205" si="15">IF(N176="snížená",J176,0)</f>
        <v>0</v>
      </c>
      <c r="BG176" s="151">
        <f t="shared" ref="BG176:BG205" si="16">IF(N176="zákl. přenesená",J176,0)</f>
        <v>0</v>
      </c>
      <c r="BH176" s="151">
        <f t="shared" ref="BH176:BH205" si="17">IF(N176="sníž. přenesená",J176,0)</f>
        <v>0</v>
      </c>
      <c r="BI176" s="151">
        <f t="shared" ref="BI176:BI205" si="18">IF(N176="nulová",J176,0)</f>
        <v>0</v>
      </c>
      <c r="BJ176" s="13" t="s">
        <v>82</v>
      </c>
      <c r="BK176" s="151">
        <f t="shared" ref="BK176:BK205" si="19">ROUND(I176*H176,2)</f>
        <v>0</v>
      </c>
      <c r="BL176" s="13" t="s">
        <v>134</v>
      </c>
      <c r="BM176" s="150" t="s">
        <v>447</v>
      </c>
    </row>
    <row r="177" spans="2:65" s="1" customFormat="1" ht="16.5" customHeight="1">
      <c r="B177" s="114"/>
      <c r="C177" s="140" t="s">
        <v>245</v>
      </c>
      <c r="D177" s="140" t="s">
        <v>130</v>
      </c>
      <c r="E177" s="141" t="s">
        <v>448</v>
      </c>
      <c r="F177" s="142" t="s">
        <v>449</v>
      </c>
      <c r="G177" s="143" t="s">
        <v>133</v>
      </c>
      <c r="H177" s="144">
        <v>6</v>
      </c>
      <c r="I177" s="165"/>
      <c r="J177" s="145">
        <f t="shared" si="10"/>
        <v>0</v>
      </c>
      <c r="K177" s="142" t="s">
        <v>1</v>
      </c>
      <c r="L177" s="27"/>
      <c r="M177" s="146" t="s">
        <v>1</v>
      </c>
      <c r="N177" s="147" t="s">
        <v>39</v>
      </c>
      <c r="O177" s="148">
        <v>8.3000000000000004E-2</v>
      </c>
      <c r="P177" s="148">
        <f t="shared" si="11"/>
        <v>0.498</v>
      </c>
      <c r="Q177" s="148">
        <v>0</v>
      </c>
      <c r="R177" s="148">
        <f t="shared" si="12"/>
        <v>0</v>
      </c>
      <c r="S177" s="148">
        <v>2.9E-4</v>
      </c>
      <c r="T177" s="149">
        <f t="shared" si="13"/>
        <v>1.74E-3</v>
      </c>
      <c r="AR177" s="150" t="s">
        <v>134</v>
      </c>
      <c r="AT177" s="150" t="s">
        <v>130</v>
      </c>
      <c r="AU177" s="150" t="s">
        <v>84</v>
      </c>
      <c r="AY177" s="13" t="s">
        <v>127</v>
      </c>
      <c r="BE177" s="151">
        <f t="shared" si="14"/>
        <v>0</v>
      </c>
      <c r="BF177" s="151">
        <f t="shared" si="15"/>
        <v>0</v>
      </c>
      <c r="BG177" s="151">
        <f t="shared" si="16"/>
        <v>0</v>
      </c>
      <c r="BH177" s="151">
        <f t="shared" si="17"/>
        <v>0</v>
      </c>
      <c r="BI177" s="151">
        <f t="shared" si="18"/>
        <v>0</v>
      </c>
      <c r="BJ177" s="13" t="s">
        <v>82</v>
      </c>
      <c r="BK177" s="151">
        <f t="shared" si="19"/>
        <v>0</v>
      </c>
      <c r="BL177" s="13" t="s">
        <v>134</v>
      </c>
      <c r="BM177" s="150" t="s">
        <v>450</v>
      </c>
    </row>
    <row r="178" spans="2:65" s="1" customFormat="1" ht="24" customHeight="1">
      <c r="B178" s="114"/>
      <c r="C178" s="140" t="s">
        <v>250</v>
      </c>
      <c r="D178" s="140" t="s">
        <v>130</v>
      </c>
      <c r="E178" s="141" t="s">
        <v>451</v>
      </c>
      <c r="F178" s="142" t="s">
        <v>452</v>
      </c>
      <c r="G178" s="143" t="s">
        <v>133</v>
      </c>
      <c r="H178" s="144">
        <v>12</v>
      </c>
      <c r="I178" s="165"/>
      <c r="J178" s="145">
        <f t="shared" si="10"/>
        <v>0</v>
      </c>
      <c r="K178" s="142" t="s">
        <v>1</v>
      </c>
      <c r="L178" s="27"/>
      <c r="M178" s="146" t="s">
        <v>1</v>
      </c>
      <c r="N178" s="147" t="s">
        <v>39</v>
      </c>
      <c r="O178" s="148">
        <v>0.61599999999999999</v>
      </c>
      <c r="P178" s="148">
        <f t="shared" si="11"/>
        <v>7.3919999999999995</v>
      </c>
      <c r="Q178" s="148">
        <v>9.0993200000000002E-4</v>
      </c>
      <c r="R178" s="148">
        <f t="shared" si="12"/>
        <v>1.0919184E-2</v>
      </c>
      <c r="S178" s="148">
        <v>0</v>
      </c>
      <c r="T178" s="149">
        <f t="shared" si="13"/>
        <v>0</v>
      </c>
      <c r="AR178" s="150" t="s">
        <v>134</v>
      </c>
      <c r="AT178" s="150" t="s">
        <v>130</v>
      </c>
      <c r="AU178" s="150" t="s">
        <v>84</v>
      </c>
      <c r="AY178" s="13" t="s">
        <v>127</v>
      </c>
      <c r="BE178" s="151">
        <f t="shared" si="14"/>
        <v>0</v>
      </c>
      <c r="BF178" s="151">
        <f t="shared" si="15"/>
        <v>0</v>
      </c>
      <c r="BG178" s="151">
        <f t="shared" si="16"/>
        <v>0</v>
      </c>
      <c r="BH178" s="151">
        <f t="shared" si="17"/>
        <v>0</v>
      </c>
      <c r="BI178" s="151">
        <f t="shared" si="18"/>
        <v>0</v>
      </c>
      <c r="BJ178" s="13" t="s">
        <v>82</v>
      </c>
      <c r="BK178" s="151">
        <f t="shared" si="19"/>
        <v>0</v>
      </c>
      <c r="BL178" s="13" t="s">
        <v>134</v>
      </c>
      <c r="BM178" s="150" t="s">
        <v>453</v>
      </c>
    </row>
    <row r="179" spans="2:65" s="1" customFormat="1" ht="24" customHeight="1">
      <c r="B179" s="114"/>
      <c r="C179" s="140" t="s">
        <v>254</v>
      </c>
      <c r="D179" s="140" t="s">
        <v>130</v>
      </c>
      <c r="E179" s="141" t="s">
        <v>454</v>
      </c>
      <c r="F179" s="142" t="s">
        <v>455</v>
      </c>
      <c r="G179" s="143" t="s">
        <v>133</v>
      </c>
      <c r="H179" s="144">
        <v>4</v>
      </c>
      <c r="I179" s="165"/>
      <c r="J179" s="145">
        <f t="shared" si="10"/>
        <v>0</v>
      </c>
      <c r="K179" s="142" t="s">
        <v>1</v>
      </c>
      <c r="L179" s="27"/>
      <c r="M179" s="146" t="s">
        <v>1</v>
      </c>
      <c r="N179" s="147" t="s">
        <v>39</v>
      </c>
      <c r="O179" s="148">
        <v>0.69599999999999995</v>
      </c>
      <c r="P179" s="148">
        <f t="shared" si="11"/>
        <v>2.7839999999999998</v>
      </c>
      <c r="Q179" s="148">
        <v>1.185384E-3</v>
      </c>
      <c r="R179" s="148">
        <f t="shared" si="12"/>
        <v>4.7415360000000002E-3</v>
      </c>
      <c r="S179" s="148">
        <v>0</v>
      </c>
      <c r="T179" s="149">
        <f t="shared" si="13"/>
        <v>0</v>
      </c>
      <c r="AR179" s="150" t="s">
        <v>134</v>
      </c>
      <c r="AT179" s="150" t="s">
        <v>130</v>
      </c>
      <c r="AU179" s="150" t="s">
        <v>84</v>
      </c>
      <c r="AY179" s="13" t="s">
        <v>127</v>
      </c>
      <c r="BE179" s="151">
        <f t="shared" si="14"/>
        <v>0</v>
      </c>
      <c r="BF179" s="151">
        <f t="shared" si="15"/>
        <v>0</v>
      </c>
      <c r="BG179" s="151">
        <f t="shared" si="16"/>
        <v>0</v>
      </c>
      <c r="BH179" s="151">
        <f t="shared" si="17"/>
        <v>0</v>
      </c>
      <c r="BI179" s="151">
        <f t="shared" si="18"/>
        <v>0</v>
      </c>
      <c r="BJ179" s="13" t="s">
        <v>82</v>
      </c>
      <c r="BK179" s="151">
        <f t="shared" si="19"/>
        <v>0</v>
      </c>
      <c r="BL179" s="13" t="s">
        <v>134</v>
      </c>
      <c r="BM179" s="150" t="s">
        <v>456</v>
      </c>
    </row>
    <row r="180" spans="2:65" s="1" customFormat="1" ht="24" customHeight="1">
      <c r="B180" s="114"/>
      <c r="C180" s="140" t="s">
        <v>176</v>
      </c>
      <c r="D180" s="140" t="s">
        <v>130</v>
      </c>
      <c r="E180" s="141" t="s">
        <v>457</v>
      </c>
      <c r="F180" s="142" t="s">
        <v>458</v>
      </c>
      <c r="G180" s="143" t="s">
        <v>133</v>
      </c>
      <c r="H180" s="144">
        <v>4</v>
      </c>
      <c r="I180" s="165"/>
      <c r="J180" s="145">
        <f t="shared" si="10"/>
        <v>0</v>
      </c>
      <c r="K180" s="142" t="s">
        <v>1</v>
      </c>
      <c r="L180" s="27"/>
      <c r="M180" s="146" t="s">
        <v>1</v>
      </c>
      <c r="N180" s="147" t="s">
        <v>39</v>
      </c>
      <c r="O180" s="148">
        <v>0.74299999999999999</v>
      </c>
      <c r="P180" s="148">
        <f t="shared" si="11"/>
        <v>2.972</v>
      </c>
      <c r="Q180" s="148">
        <v>2.5201479999999998E-3</v>
      </c>
      <c r="R180" s="148">
        <f t="shared" si="12"/>
        <v>1.0080591999999999E-2</v>
      </c>
      <c r="S180" s="148">
        <v>0</v>
      </c>
      <c r="T180" s="149">
        <f t="shared" si="13"/>
        <v>0</v>
      </c>
      <c r="AR180" s="150" t="s">
        <v>134</v>
      </c>
      <c r="AT180" s="150" t="s">
        <v>130</v>
      </c>
      <c r="AU180" s="150" t="s">
        <v>84</v>
      </c>
      <c r="AY180" s="13" t="s">
        <v>127</v>
      </c>
      <c r="BE180" s="151">
        <f t="shared" si="14"/>
        <v>0</v>
      </c>
      <c r="BF180" s="151">
        <f t="shared" si="15"/>
        <v>0</v>
      </c>
      <c r="BG180" s="151">
        <f t="shared" si="16"/>
        <v>0</v>
      </c>
      <c r="BH180" s="151">
        <f t="shared" si="17"/>
        <v>0</v>
      </c>
      <c r="BI180" s="151">
        <f t="shared" si="18"/>
        <v>0</v>
      </c>
      <c r="BJ180" s="13" t="s">
        <v>82</v>
      </c>
      <c r="BK180" s="151">
        <f t="shared" si="19"/>
        <v>0</v>
      </c>
      <c r="BL180" s="13" t="s">
        <v>134</v>
      </c>
      <c r="BM180" s="150" t="s">
        <v>459</v>
      </c>
    </row>
    <row r="181" spans="2:65" s="1" customFormat="1" ht="24" customHeight="1">
      <c r="B181" s="114"/>
      <c r="C181" s="140" t="s">
        <v>263</v>
      </c>
      <c r="D181" s="140" t="s">
        <v>130</v>
      </c>
      <c r="E181" s="141" t="s">
        <v>157</v>
      </c>
      <c r="F181" s="142" t="s">
        <v>158</v>
      </c>
      <c r="G181" s="143" t="s">
        <v>154</v>
      </c>
      <c r="H181" s="144">
        <v>2</v>
      </c>
      <c r="I181" s="165"/>
      <c r="J181" s="145">
        <f t="shared" si="10"/>
        <v>0</v>
      </c>
      <c r="K181" s="142" t="s">
        <v>1</v>
      </c>
      <c r="L181" s="27"/>
      <c r="M181" s="146" t="s">
        <v>1</v>
      </c>
      <c r="N181" s="147" t="s">
        <v>39</v>
      </c>
      <c r="O181" s="148">
        <v>4.1000000000000002E-2</v>
      </c>
      <c r="P181" s="148">
        <f t="shared" si="11"/>
        <v>8.2000000000000003E-2</v>
      </c>
      <c r="Q181" s="148">
        <v>0</v>
      </c>
      <c r="R181" s="148">
        <f t="shared" si="12"/>
        <v>0</v>
      </c>
      <c r="S181" s="148">
        <v>6.8999999999999997E-4</v>
      </c>
      <c r="T181" s="149">
        <f t="shared" si="13"/>
        <v>1.3799999999999999E-3</v>
      </c>
      <c r="AR181" s="150" t="s">
        <v>134</v>
      </c>
      <c r="AT181" s="150" t="s">
        <v>130</v>
      </c>
      <c r="AU181" s="150" t="s">
        <v>84</v>
      </c>
      <c r="AY181" s="13" t="s">
        <v>127</v>
      </c>
      <c r="BE181" s="151">
        <f t="shared" si="14"/>
        <v>0</v>
      </c>
      <c r="BF181" s="151">
        <f t="shared" si="15"/>
        <v>0</v>
      </c>
      <c r="BG181" s="151">
        <f t="shared" si="16"/>
        <v>0</v>
      </c>
      <c r="BH181" s="151">
        <f t="shared" si="17"/>
        <v>0</v>
      </c>
      <c r="BI181" s="151">
        <f t="shared" si="18"/>
        <v>0</v>
      </c>
      <c r="BJ181" s="13" t="s">
        <v>82</v>
      </c>
      <c r="BK181" s="151">
        <f t="shared" si="19"/>
        <v>0</v>
      </c>
      <c r="BL181" s="13" t="s">
        <v>134</v>
      </c>
      <c r="BM181" s="150" t="s">
        <v>460</v>
      </c>
    </row>
    <row r="182" spans="2:65" s="1" customFormat="1" ht="16.5" customHeight="1">
      <c r="B182" s="114"/>
      <c r="C182" s="140" t="s">
        <v>267</v>
      </c>
      <c r="D182" s="140" t="s">
        <v>130</v>
      </c>
      <c r="E182" s="141" t="s">
        <v>161</v>
      </c>
      <c r="F182" s="142" t="s">
        <v>162</v>
      </c>
      <c r="G182" s="143" t="s">
        <v>154</v>
      </c>
      <c r="H182" s="144">
        <v>8</v>
      </c>
      <c r="I182" s="165"/>
      <c r="J182" s="145">
        <f t="shared" si="10"/>
        <v>0</v>
      </c>
      <c r="K182" s="142" t="s">
        <v>1</v>
      </c>
      <c r="L182" s="27"/>
      <c r="M182" s="146" t="s">
        <v>1</v>
      </c>
      <c r="N182" s="147" t="s">
        <v>39</v>
      </c>
      <c r="O182" s="148">
        <v>6.2E-2</v>
      </c>
      <c r="P182" s="148">
        <f t="shared" si="11"/>
        <v>0.496</v>
      </c>
      <c r="Q182" s="148">
        <v>0</v>
      </c>
      <c r="R182" s="148">
        <f t="shared" si="12"/>
        <v>0</v>
      </c>
      <c r="S182" s="148">
        <v>5.2999999999999998E-4</v>
      </c>
      <c r="T182" s="149">
        <f t="shared" si="13"/>
        <v>4.2399999999999998E-3</v>
      </c>
      <c r="AR182" s="150" t="s">
        <v>134</v>
      </c>
      <c r="AT182" s="150" t="s">
        <v>130</v>
      </c>
      <c r="AU182" s="150" t="s">
        <v>84</v>
      </c>
      <c r="AY182" s="13" t="s">
        <v>127</v>
      </c>
      <c r="BE182" s="151">
        <f t="shared" si="14"/>
        <v>0</v>
      </c>
      <c r="BF182" s="151">
        <f t="shared" si="15"/>
        <v>0</v>
      </c>
      <c r="BG182" s="151">
        <f t="shared" si="16"/>
        <v>0</v>
      </c>
      <c r="BH182" s="151">
        <f t="shared" si="17"/>
        <v>0</v>
      </c>
      <c r="BI182" s="151">
        <f t="shared" si="18"/>
        <v>0</v>
      </c>
      <c r="BJ182" s="13" t="s">
        <v>82</v>
      </c>
      <c r="BK182" s="151">
        <f t="shared" si="19"/>
        <v>0</v>
      </c>
      <c r="BL182" s="13" t="s">
        <v>134</v>
      </c>
      <c r="BM182" s="150" t="s">
        <v>461</v>
      </c>
    </row>
    <row r="183" spans="2:65" s="1" customFormat="1" ht="16.5" customHeight="1">
      <c r="B183" s="114"/>
      <c r="C183" s="140" t="s">
        <v>271</v>
      </c>
      <c r="D183" s="140" t="s">
        <v>130</v>
      </c>
      <c r="E183" s="141" t="s">
        <v>165</v>
      </c>
      <c r="F183" s="142" t="s">
        <v>166</v>
      </c>
      <c r="G183" s="143" t="s">
        <v>154</v>
      </c>
      <c r="H183" s="144">
        <v>8</v>
      </c>
      <c r="I183" s="165"/>
      <c r="J183" s="145">
        <f t="shared" si="10"/>
        <v>0</v>
      </c>
      <c r="K183" s="142" t="s">
        <v>1</v>
      </c>
      <c r="L183" s="27"/>
      <c r="M183" s="146" t="s">
        <v>1</v>
      </c>
      <c r="N183" s="147" t="s">
        <v>39</v>
      </c>
      <c r="O183" s="148">
        <v>7.1999999999999995E-2</v>
      </c>
      <c r="P183" s="148">
        <f t="shared" si="11"/>
        <v>0.57599999999999996</v>
      </c>
      <c r="Q183" s="148">
        <v>0</v>
      </c>
      <c r="R183" s="148">
        <f t="shared" si="12"/>
        <v>0</v>
      </c>
      <c r="S183" s="148">
        <v>1.23E-3</v>
      </c>
      <c r="T183" s="149">
        <f t="shared" si="13"/>
        <v>9.8399999999999998E-3</v>
      </c>
      <c r="AR183" s="150" t="s">
        <v>134</v>
      </c>
      <c r="AT183" s="150" t="s">
        <v>130</v>
      </c>
      <c r="AU183" s="150" t="s">
        <v>84</v>
      </c>
      <c r="AY183" s="13" t="s">
        <v>127</v>
      </c>
      <c r="BE183" s="151">
        <f t="shared" si="14"/>
        <v>0</v>
      </c>
      <c r="BF183" s="151">
        <f t="shared" si="15"/>
        <v>0</v>
      </c>
      <c r="BG183" s="151">
        <f t="shared" si="16"/>
        <v>0</v>
      </c>
      <c r="BH183" s="151">
        <f t="shared" si="17"/>
        <v>0</v>
      </c>
      <c r="BI183" s="151">
        <f t="shared" si="18"/>
        <v>0</v>
      </c>
      <c r="BJ183" s="13" t="s">
        <v>82</v>
      </c>
      <c r="BK183" s="151">
        <f t="shared" si="19"/>
        <v>0</v>
      </c>
      <c r="BL183" s="13" t="s">
        <v>134</v>
      </c>
      <c r="BM183" s="150" t="s">
        <v>462</v>
      </c>
    </row>
    <row r="184" spans="2:65" s="1" customFormat="1" ht="24" customHeight="1">
      <c r="B184" s="114"/>
      <c r="C184" s="140" t="s">
        <v>278</v>
      </c>
      <c r="D184" s="140" t="s">
        <v>130</v>
      </c>
      <c r="E184" s="141" t="s">
        <v>463</v>
      </c>
      <c r="F184" s="142" t="s">
        <v>464</v>
      </c>
      <c r="G184" s="143" t="s">
        <v>154</v>
      </c>
      <c r="H184" s="144">
        <v>1</v>
      </c>
      <c r="I184" s="165"/>
      <c r="J184" s="145">
        <f t="shared" si="10"/>
        <v>0</v>
      </c>
      <c r="K184" s="142" t="s">
        <v>1</v>
      </c>
      <c r="L184" s="27"/>
      <c r="M184" s="146" t="s">
        <v>1</v>
      </c>
      <c r="N184" s="147" t="s">
        <v>39</v>
      </c>
      <c r="O184" s="148">
        <v>8.3000000000000004E-2</v>
      </c>
      <c r="P184" s="148">
        <f t="shared" si="11"/>
        <v>8.3000000000000004E-2</v>
      </c>
      <c r="Q184" s="148">
        <v>2.2004850000000001E-4</v>
      </c>
      <c r="R184" s="148">
        <f t="shared" si="12"/>
        <v>2.2004850000000001E-4</v>
      </c>
      <c r="S184" s="148">
        <v>0</v>
      </c>
      <c r="T184" s="149">
        <f t="shared" si="13"/>
        <v>0</v>
      </c>
      <c r="AR184" s="150" t="s">
        <v>134</v>
      </c>
      <c r="AT184" s="150" t="s">
        <v>130</v>
      </c>
      <c r="AU184" s="150" t="s">
        <v>84</v>
      </c>
      <c r="AY184" s="13" t="s">
        <v>127</v>
      </c>
      <c r="BE184" s="151">
        <f t="shared" si="14"/>
        <v>0</v>
      </c>
      <c r="BF184" s="151">
        <f t="shared" si="15"/>
        <v>0</v>
      </c>
      <c r="BG184" s="151">
        <f t="shared" si="16"/>
        <v>0</v>
      </c>
      <c r="BH184" s="151">
        <f t="shared" si="17"/>
        <v>0</v>
      </c>
      <c r="BI184" s="151">
        <f t="shared" si="18"/>
        <v>0</v>
      </c>
      <c r="BJ184" s="13" t="s">
        <v>82</v>
      </c>
      <c r="BK184" s="151">
        <f t="shared" si="19"/>
        <v>0</v>
      </c>
      <c r="BL184" s="13" t="s">
        <v>134</v>
      </c>
      <c r="BM184" s="150" t="s">
        <v>465</v>
      </c>
    </row>
    <row r="185" spans="2:65" s="1" customFormat="1" ht="16.5" customHeight="1">
      <c r="B185" s="114"/>
      <c r="C185" s="140" t="s">
        <v>282</v>
      </c>
      <c r="D185" s="140" t="s">
        <v>130</v>
      </c>
      <c r="E185" s="141" t="s">
        <v>466</v>
      </c>
      <c r="F185" s="142" t="s">
        <v>170</v>
      </c>
      <c r="G185" s="143" t="s">
        <v>154</v>
      </c>
      <c r="H185" s="144">
        <v>2</v>
      </c>
      <c r="I185" s="165"/>
      <c r="J185" s="145">
        <f t="shared" si="10"/>
        <v>0</v>
      </c>
      <c r="K185" s="142" t="s">
        <v>1</v>
      </c>
      <c r="L185" s="27"/>
      <c r="M185" s="146" t="s">
        <v>1</v>
      </c>
      <c r="N185" s="147" t="s">
        <v>39</v>
      </c>
      <c r="O185" s="148">
        <v>0.5</v>
      </c>
      <c r="P185" s="148">
        <f t="shared" si="11"/>
        <v>1</v>
      </c>
      <c r="Q185" s="148">
        <v>2.0049999999999999E-5</v>
      </c>
      <c r="R185" s="148">
        <f t="shared" si="12"/>
        <v>4.0099999999999999E-5</v>
      </c>
      <c r="S185" s="148">
        <v>0</v>
      </c>
      <c r="T185" s="149">
        <f t="shared" si="13"/>
        <v>0</v>
      </c>
      <c r="AR185" s="150" t="s">
        <v>134</v>
      </c>
      <c r="AT185" s="150" t="s">
        <v>130</v>
      </c>
      <c r="AU185" s="150" t="s">
        <v>84</v>
      </c>
      <c r="AY185" s="13" t="s">
        <v>127</v>
      </c>
      <c r="BE185" s="151">
        <f t="shared" si="14"/>
        <v>0</v>
      </c>
      <c r="BF185" s="151">
        <f t="shared" si="15"/>
        <v>0</v>
      </c>
      <c r="BG185" s="151">
        <f t="shared" si="16"/>
        <v>0</v>
      </c>
      <c r="BH185" s="151">
        <f t="shared" si="17"/>
        <v>0</v>
      </c>
      <c r="BI185" s="151">
        <f t="shared" si="18"/>
        <v>0</v>
      </c>
      <c r="BJ185" s="13" t="s">
        <v>82</v>
      </c>
      <c r="BK185" s="151">
        <f t="shared" si="19"/>
        <v>0</v>
      </c>
      <c r="BL185" s="13" t="s">
        <v>134</v>
      </c>
      <c r="BM185" s="150" t="s">
        <v>467</v>
      </c>
    </row>
    <row r="186" spans="2:65" s="1" customFormat="1" ht="24" customHeight="1">
      <c r="B186" s="114"/>
      <c r="C186" s="152" t="s">
        <v>287</v>
      </c>
      <c r="D186" s="152" t="s">
        <v>173</v>
      </c>
      <c r="E186" s="153" t="s">
        <v>174</v>
      </c>
      <c r="F186" s="154" t="s">
        <v>175</v>
      </c>
      <c r="G186" s="155" t="s">
        <v>154</v>
      </c>
      <c r="H186" s="156">
        <v>2</v>
      </c>
      <c r="I186" s="166"/>
      <c r="J186" s="157">
        <f t="shared" si="10"/>
        <v>0</v>
      </c>
      <c r="K186" s="154" t="s">
        <v>1</v>
      </c>
      <c r="L186" s="158"/>
      <c r="M186" s="159" t="s">
        <v>1</v>
      </c>
      <c r="N186" s="160" t="s">
        <v>39</v>
      </c>
      <c r="O186" s="148">
        <v>0</v>
      </c>
      <c r="P186" s="148">
        <f t="shared" si="11"/>
        <v>0</v>
      </c>
      <c r="Q186" s="148">
        <v>4.0000000000000002E-4</v>
      </c>
      <c r="R186" s="148">
        <f t="shared" si="12"/>
        <v>8.0000000000000004E-4</v>
      </c>
      <c r="S186" s="148">
        <v>0</v>
      </c>
      <c r="T186" s="149">
        <f t="shared" si="13"/>
        <v>0</v>
      </c>
      <c r="AR186" s="150" t="s">
        <v>176</v>
      </c>
      <c r="AT186" s="150" t="s">
        <v>173</v>
      </c>
      <c r="AU186" s="150" t="s">
        <v>84</v>
      </c>
      <c r="AY186" s="13" t="s">
        <v>127</v>
      </c>
      <c r="BE186" s="151">
        <f t="shared" si="14"/>
        <v>0</v>
      </c>
      <c r="BF186" s="151">
        <f t="shared" si="15"/>
        <v>0</v>
      </c>
      <c r="BG186" s="151">
        <f t="shared" si="16"/>
        <v>0</v>
      </c>
      <c r="BH186" s="151">
        <f t="shared" si="17"/>
        <v>0</v>
      </c>
      <c r="BI186" s="151">
        <f t="shared" si="18"/>
        <v>0</v>
      </c>
      <c r="BJ186" s="13" t="s">
        <v>82</v>
      </c>
      <c r="BK186" s="151">
        <f t="shared" si="19"/>
        <v>0</v>
      </c>
      <c r="BL186" s="13" t="s">
        <v>134</v>
      </c>
      <c r="BM186" s="150" t="s">
        <v>468</v>
      </c>
    </row>
    <row r="187" spans="2:65" s="1" customFormat="1" ht="24" customHeight="1">
      <c r="B187" s="114"/>
      <c r="C187" s="152" t="s">
        <v>291</v>
      </c>
      <c r="D187" s="152" t="s">
        <v>173</v>
      </c>
      <c r="E187" s="153" t="s">
        <v>179</v>
      </c>
      <c r="F187" s="154" t="s">
        <v>180</v>
      </c>
      <c r="G187" s="155" t="s">
        <v>154</v>
      </c>
      <c r="H187" s="156">
        <v>2</v>
      </c>
      <c r="I187" s="166"/>
      <c r="J187" s="157">
        <f t="shared" si="10"/>
        <v>0</v>
      </c>
      <c r="K187" s="154" t="s">
        <v>1</v>
      </c>
      <c r="L187" s="158"/>
      <c r="M187" s="159" t="s">
        <v>1</v>
      </c>
      <c r="N187" s="160" t="s">
        <v>39</v>
      </c>
      <c r="O187" s="148">
        <v>0</v>
      </c>
      <c r="P187" s="148">
        <f t="shared" si="11"/>
        <v>0</v>
      </c>
      <c r="Q187" s="148">
        <v>1E-4</v>
      </c>
      <c r="R187" s="148">
        <f t="shared" si="12"/>
        <v>2.0000000000000001E-4</v>
      </c>
      <c r="S187" s="148">
        <v>0</v>
      </c>
      <c r="T187" s="149">
        <f t="shared" si="13"/>
        <v>0</v>
      </c>
      <c r="AR187" s="150" t="s">
        <v>176</v>
      </c>
      <c r="AT187" s="150" t="s">
        <v>173</v>
      </c>
      <c r="AU187" s="150" t="s">
        <v>84</v>
      </c>
      <c r="AY187" s="13" t="s">
        <v>127</v>
      </c>
      <c r="BE187" s="151">
        <f t="shared" si="14"/>
        <v>0</v>
      </c>
      <c r="BF187" s="151">
        <f t="shared" si="15"/>
        <v>0</v>
      </c>
      <c r="BG187" s="151">
        <f t="shared" si="16"/>
        <v>0</v>
      </c>
      <c r="BH187" s="151">
        <f t="shared" si="17"/>
        <v>0</v>
      </c>
      <c r="BI187" s="151">
        <f t="shared" si="18"/>
        <v>0</v>
      </c>
      <c r="BJ187" s="13" t="s">
        <v>82</v>
      </c>
      <c r="BK187" s="151">
        <f t="shared" si="19"/>
        <v>0</v>
      </c>
      <c r="BL187" s="13" t="s">
        <v>134</v>
      </c>
      <c r="BM187" s="150" t="s">
        <v>469</v>
      </c>
    </row>
    <row r="188" spans="2:65" s="1" customFormat="1" ht="24" customHeight="1">
      <c r="B188" s="114"/>
      <c r="C188" s="152" t="s">
        <v>296</v>
      </c>
      <c r="D188" s="152" t="s">
        <v>173</v>
      </c>
      <c r="E188" s="153" t="s">
        <v>183</v>
      </c>
      <c r="F188" s="154" t="s">
        <v>184</v>
      </c>
      <c r="G188" s="155" t="s">
        <v>154</v>
      </c>
      <c r="H188" s="156">
        <v>2</v>
      </c>
      <c r="I188" s="166"/>
      <c r="J188" s="157">
        <f t="shared" si="10"/>
        <v>0</v>
      </c>
      <c r="K188" s="154" t="s">
        <v>1</v>
      </c>
      <c r="L188" s="158"/>
      <c r="M188" s="159" t="s">
        <v>1</v>
      </c>
      <c r="N188" s="160" t="s">
        <v>39</v>
      </c>
      <c r="O188" s="148">
        <v>0</v>
      </c>
      <c r="P188" s="148">
        <f t="shared" si="11"/>
        <v>0</v>
      </c>
      <c r="Q188" s="148">
        <v>1.0000000000000001E-5</v>
      </c>
      <c r="R188" s="148">
        <f t="shared" si="12"/>
        <v>2.0000000000000002E-5</v>
      </c>
      <c r="S188" s="148">
        <v>0</v>
      </c>
      <c r="T188" s="149">
        <f t="shared" si="13"/>
        <v>0</v>
      </c>
      <c r="AR188" s="150" t="s">
        <v>176</v>
      </c>
      <c r="AT188" s="150" t="s">
        <v>173</v>
      </c>
      <c r="AU188" s="150" t="s">
        <v>84</v>
      </c>
      <c r="AY188" s="13" t="s">
        <v>127</v>
      </c>
      <c r="BE188" s="151">
        <f t="shared" si="14"/>
        <v>0</v>
      </c>
      <c r="BF188" s="151">
        <f t="shared" si="15"/>
        <v>0</v>
      </c>
      <c r="BG188" s="151">
        <f t="shared" si="16"/>
        <v>0</v>
      </c>
      <c r="BH188" s="151">
        <f t="shared" si="17"/>
        <v>0</v>
      </c>
      <c r="BI188" s="151">
        <f t="shared" si="18"/>
        <v>0</v>
      </c>
      <c r="BJ188" s="13" t="s">
        <v>82</v>
      </c>
      <c r="BK188" s="151">
        <f t="shared" si="19"/>
        <v>0</v>
      </c>
      <c r="BL188" s="13" t="s">
        <v>134</v>
      </c>
      <c r="BM188" s="150" t="s">
        <v>470</v>
      </c>
    </row>
    <row r="189" spans="2:65" s="1" customFormat="1" ht="24" customHeight="1">
      <c r="B189" s="114"/>
      <c r="C189" s="152" t="s">
        <v>300</v>
      </c>
      <c r="D189" s="152" t="s">
        <v>173</v>
      </c>
      <c r="E189" s="153" t="s">
        <v>471</v>
      </c>
      <c r="F189" s="154" t="s">
        <v>472</v>
      </c>
      <c r="G189" s="155" t="s">
        <v>154</v>
      </c>
      <c r="H189" s="156">
        <v>2</v>
      </c>
      <c r="I189" s="166"/>
      <c r="J189" s="157">
        <f t="shared" si="10"/>
        <v>0</v>
      </c>
      <c r="K189" s="154" t="s">
        <v>1</v>
      </c>
      <c r="L189" s="158"/>
      <c r="M189" s="159" t="s">
        <v>1</v>
      </c>
      <c r="N189" s="160" t="s">
        <v>39</v>
      </c>
      <c r="O189" s="148">
        <v>0</v>
      </c>
      <c r="P189" s="148">
        <f t="shared" si="11"/>
        <v>0</v>
      </c>
      <c r="Q189" s="148">
        <v>6.4999999999999997E-4</v>
      </c>
      <c r="R189" s="148">
        <f t="shared" si="12"/>
        <v>1.2999999999999999E-3</v>
      </c>
      <c r="S189" s="148">
        <v>0</v>
      </c>
      <c r="T189" s="149">
        <f t="shared" si="13"/>
        <v>0</v>
      </c>
      <c r="AR189" s="150" t="s">
        <v>176</v>
      </c>
      <c r="AT189" s="150" t="s">
        <v>173</v>
      </c>
      <c r="AU189" s="150" t="s">
        <v>84</v>
      </c>
      <c r="AY189" s="13" t="s">
        <v>127</v>
      </c>
      <c r="BE189" s="151">
        <f t="shared" si="14"/>
        <v>0</v>
      </c>
      <c r="BF189" s="151">
        <f t="shared" si="15"/>
        <v>0</v>
      </c>
      <c r="BG189" s="151">
        <f t="shared" si="16"/>
        <v>0</v>
      </c>
      <c r="BH189" s="151">
        <f t="shared" si="17"/>
        <v>0</v>
      </c>
      <c r="BI189" s="151">
        <f t="shared" si="18"/>
        <v>0</v>
      </c>
      <c r="BJ189" s="13" t="s">
        <v>82</v>
      </c>
      <c r="BK189" s="151">
        <f t="shared" si="19"/>
        <v>0</v>
      </c>
      <c r="BL189" s="13" t="s">
        <v>134</v>
      </c>
      <c r="BM189" s="150" t="s">
        <v>473</v>
      </c>
    </row>
    <row r="190" spans="2:65" s="1" customFormat="1" ht="16.5" customHeight="1">
      <c r="B190" s="114"/>
      <c r="C190" s="140" t="s">
        <v>306</v>
      </c>
      <c r="D190" s="140" t="s">
        <v>130</v>
      </c>
      <c r="E190" s="141" t="s">
        <v>474</v>
      </c>
      <c r="F190" s="142" t="s">
        <v>475</v>
      </c>
      <c r="G190" s="143" t="s">
        <v>154</v>
      </c>
      <c r="H190" s="144">
        <v>1</v>
      </c>
      <c r="I190" s="165"/>
      <c r="J190" s="145">
        <f t="shared" si="10"/>
        <v>0</v>
      </c>
      <c r="K190" s="142" t="s">
        <v>1</v>
      </c>
      <c r="L190" s="27"/>
      <c r="M190" s="146" t="s">
        <v>1</v>
      </c>
      <c r="N190" s="147" t="s">
        <v>39</v>
      </c>
      <c r="O190" s="148">
        <v>0.20699999999999999</v>
      </c>
      <c r="P190" s="148">
        <f t="shared" si="11"/>
        <v>0.20699999999999999</v>
      </c>
      <c r="Q190" s="148">
        <v>1.7000000000000001E-4</v>
      </c>
      <c r="R190" s="148">
        <f t="shared" si="12"/>
        <v>1.7000000000000001E-4</v>
      </c>
      <c r="S190" s="148">
        <v>0</v>
      </c>
      <c r="T190" s="149">
        <f t="shared" si="13"/>
        <v>0</v>
      </c>
      <c r="AR190" s="150" t="s">
        <v>134</v>
      </c>
      <c r="AT190" s="150" t="s">
        <v>130</v>
      </c>
      <c r="AU190" s="150" t="s">
        <v>84</v>
      </c>
      <c r="AY190" s="13" t="s">
        <v>127</v>
      </c>
      <c r="BE190" s="151">
        <f t="shared" si="14"/>
        <v>0</v>
      </c>
      <c r="BF190" s="151">
        <f t="shared" si="15"/>
        <v>0</v>
      </c>
      <c r="BG190" s="151">
        <f t="shared" si="16"/>
        <v>0</v>
      </c>
      <c r="BH190" s="151">
        <f t="shared" si="17"/>
        <v>0</v>
      </c>
      <c r="BI190" s="151">
        <f t="shared" si="18"/>
        <v>0</v>
      </c>
      <c r="BJ190" s="13" t="s">
        <v>82</v>
      </c>
      <c r="BK190" s="151">
        <f t="shared" si="19"/>
        <v>0</v>
      </c>
      <c r="BL190" s="13" t="s">
        <v>134</v>
      </c>
      <c r="BM190" s="150" t="s">
        <v>476</v>
      </c>
    </row>
    <row r="191" spans="2:65" s="1" customFormat="1" ht="16.5" customHeight="1">
      <c r="B191" s="114"/>
      <c r="C191" s="140" t="s">
        <v>312</v>
      </c>
      <c r="D191" s="140" t="s">
        <v>130</v>
      </c>
      <c r="E191" s="141" t="s">
        <v>477</v>
      </c>
      <c r="F191" s="142" t="s">
        <v>478</v>
      </c>
      <c r="G191" s="143" t="s">
        <v>154</v>
      </c>
      <c r="H191" s="144">
        <v>1</v>
      </c>
      <c r="I191" s="165"/>
      <c r="J191" s="145">
        <f t="shared" si="10"/>
        <v>0</v>
      </c>
      <c r="K191" s="142" t="s">
        <v>1</v>
      </c>
      <c r="L191" s="27"/>
      <c r="M191" s="146" t="s">
        <v>1</v>
      </c>
      <c r="N191" s="147" t="s">
        <v>39</v>
      </c>
      <c r="O191" s="148">
        <v>0.22700000000000001</v>
      </c>
      <c r="P191" s="148">
        <f t="shared" si="11"/>
        <v>0.22700000000000001</v>
      </c>
      <c r="Q191" s="148">
        <v>2.4000000000000001E-4</v>
      </c>
      <c r="R191" s="148">
        <f t="shared" si="12"/>
        <v>2.4000000000000001E-4</v>
      </c>
      <c r="S191" s="148">
        <v>0</v>
      </c>
      <c r="T191" s="149">
        <f t="shared" si="13"/>
        <v>0</v>
      </c>
      <c r="AR191" s="150" t="s">
        <v>134</v>
      </c>
      <c r="AT191" s="150" t="s">
        <v>130</v>
      </c>
      <c r="AU191" s="150" t="s">
        <v>84</v>
      </c>
      <c r="AY191" s="13" t="s">
        <v>127</v>
      </c>
      <c r="BE191" s="151">
        <f t="shared" si="14"/>
        <v>0</v>
      </c>
      <c r="BF191" s="151">
        <f t="shared" si="15"/>
        <v>0</v>
      </c>
      <c r="BG191" s="151">
        <f t="shared" si="16"/>
        <v>0</v>
      </c>
      <c r="BH191" s="151">
        <f t="shared" si="17"/>
        <v>0</v>
      </c>
      <c r="BI191" s="151">
        <f t="shared" si="18"/>
        <v>0</v>
      </c>
      <c r="BJ191" s="13" t="s">
        <v>82</v>
      </c>
      <c r="BK191" s="151">
        <f t="shared" si="19"/>
        <v>0</v>
      </c>
      <c r="BL191" s="13" t="s">
        <v>134</v>
      </c>
      <c r="BM191" s="150" t="s">
        <v>479</v>
      </c>
    </row>
    <row r="192" spans="2:65" s="1" customFormat="1" ht="16.5" customHeight="1">
      <c r="B192" s="114"/>
      <c r="C192" s="140" t="s">
        <v>316</v>
      </c>
      <c r="D192" s="140" t="s">
        <v>130</v>
      </c>
      <c r="E192" s="141" t="s">
        <v>480</v>
      </c>
      <c r="F192" s="142" t="s">
        <v>481</v>
      </c>
      <c r="G192" s="143" t="s">
        <v>154</v>
      </c>
      <c r="H192" s="144">
        <v>1</v>
      </c>
      <c r="I192" s="165"/>
      <c r="J192" s="145">
        <f t="shared" si="10"/>
        <v>0</v>
      </c>
      <c r="K192" s="142" t="s">
        <v>1</v>
      </c>
      <c r="L192" s="27"/>
      <c r="M192" s="146" t="s">
        <v>1</v>
      </c>
      <c r="N192" s="147" t="s">
        <v>39</v>
      </c>
      <c r="O192" s="148">
        <v>0.26900000000000002</v>
      </c>
      <c r="P192" s="148">
        <f t="shared" si="11"/>
        <v>0.26900000000000002</v>
      </c>
      <c r="Q192" s="148">
        <v>3.6000000000000002E-4</v>
      </c>
      <c r="R192" s="148">
        <f t="shared" si="12"/>
        <v>3.6000000000000002E-4</v>
      </c>
      <c r="S192" s="148">
        <v>0</v>
      </c>
      <c r="T192" s="149">
        <f t="shared" si="13"/>
        <v>0</v>
      </c>
      <c r="AR192" s="150" t="s">
        <v>134</v>
      </c>
      <c r="AT192" s="150" t="s">
        <v>130</v>
      </c>
      <c r="AU192" s="150" t="s">
        <v>84</v>
      </c>
      <c r="AY192" s="13" t="s">
        <v>127</v>
      </c>
      <c r="BE192" s="151">
        <f t="shared" si="14"/>
        <v>0</v>
      </c>
      <c r="BF192" s="151">
        <f t="shared" si="15"/>
        <v>0</v>
      </c>
      <c r="BG192" s="151">
        <f t="shared" si="16"/>
        <v>0</v>
      </c>
      <c r="BH192" s="151">
        <f t="shared" si="17"/>
        <v>0</v>
      </c>
      <c r="BI192" s="151">
        <f t="shared" si="18"/>
        <v>0</v>
      </c>
      <c r="BJ192" s="13" t="s">
        <v>82</v>
      </c>
      <c r="BK192" s="151">
        <f t="shared" si="19"/>
        <v>0</v>
      </c>
      <c r="BL192" s="13" t="s">
        <v>134</v>
      </c>
      <c r="BM192" s="150" t="s">
        <v>482</v>
      </c>
    </row>
    <row r="193" spans="2:65" s="1" customFormat="1" ht="24" customHeight="1">
      <c r="B193" s="114"/>
      <c r="C193" s="140" t="s">
        <v>320</v>
      </c>
      <c r="D193" s="140" t="s">
        <v>130</v>
      </c>
      <c r="E193" s="141" t="s">
        <v>483</v>
      </c>
      <c r="F193" s="142" t="s">
        <v>484</v>
      </c>
      <c r="G193" s="143" t="s">
        <v>154</v>
      </c>
      <c r="H193" s="144">
        <v>1</v>
      </c>
      <c r="I193" s="165"/>
      <c r="J193" s="145">
        <f t="shared" si="10"/>
        <v>0</v>
      </c>
      <c r="K193" s="142" t="s">
        <v>1</v>
      </c>
      <c r="L193" s="27"/>
      <c r="M193" s="146" t="s">
        <v>1</v>
      </c>
      <c r="N193" s="147" t="s">
        <v>39</v>
      </c>
      <c r="O193" s="148">
        <v>0.16500000000000001</v>
      </c>
      <c r="P193" s="148">
        <f t="shared" si="11"/>
        <v>0.16500000000000001</v>
      </c>
      <c r="Q193" s="148">
        <v>2.9E-4</v>
      </c>
      <c r="R193" s="148">
        <f t="shared" si="12"/>
        <v>2.9E-4</v>
      </c>
      <c r="S193" s="148">
        <v>0</v>
      </c>
      <c r="T193" s="149">
        <f t="shared" si="13"/>
        <v>0</v>
      </c>
      <c r="AR193" s="150" t="s">
        <v>134</v>
      </c>
      <c r="AT193" s="150" t="s">
        <v>130</v>
      </c>
      <c r="AU193" s="150" t="s">
        <v>84</v>
      </c>
      <c r="AY193" s="13" t="s">
        <v>127</v>
      </c>
      <c r="BE193" s="151">
        <f t="shared" si="14"/>
        <v>0</v>
      </c>
      <c r="BF193" s="151">
        <f t="shared" si="15"/>
        <v>0</v>
      </c>
      <c r="BG193" s="151">
        <f t="shared" si="16"/>
        <v>0</v>
      </c>
      <c r="BH193" s="151">
        <f t="shared" si="17"/>
        <v>0</v>
      </c>
      <c r="BI193" s="151">
        <f t="shared" si="18"/>
        <v>0</v>
      </c>
      <c r="BJ193" s="13" t="s">
        <v>82</v>
      </c>
      <c r="BK193" s="151">
        <f t="shared" si="19"/>
        <v>0</v>
      </c>
      <c r="BL193" s="13" t="s">
        <v>134</v>
      </c>
      <c r="BM193" s="150" t="s">
        <v>485</v>
      </c>
    </row>
    <row r="194" spans="2:65" s="1" customFormat="1" ht="24" customHeight="1">
      <c r="B194" s="114"/>
      <c r="C194" s="140" t="s">
        <v>324</v>
      </c>
      <c r="D194" s="140" t="s">
        <v>130</v>
      </c>
      <c r="E194" s="141" t="s">
        <v>486</v>
      </c>
      <c r="F194" s="142" t="s">
        <v>487</v>
      </c>
      <c r="G194" s="143" t="s">
        <v>154</v>
      </c>
      <c r="H194" s="144">
        <v>1</v>
      </c>
      <c r="I194" s="165"/>
      <c r="J194" s="145">
        <f t="shared" si="10"/>
        <v>0</v>
      </c>
      <c r="K194" s="142" t="s">
        <v>1</v>
      </c>
      <c r="L194" s="27"/>
      <c r="M194" s="146" t="s">
        <v>1</v>
      </c>
      <c r="N194" s="147" t="s">
        <v>39</v>
      </c>
      <c r="O194" s="148">
        <v>0.20699999999999999</v>
      </c>
      <c r="P194" s="148">
        <f t="shared" si="11"/>
        <v>0.20699999999999999</v>
      </c>
      <c r="Q194" s="148">
        <v>4.0999999999999999E-4</v>
      </c>
      <c r="R194" s="148">
        <f t="shared" si="12"/>
        <v>4.0999999999999999E-4</v>
      </c>
      <c r="S194" s="148">
        <v>0</v>
      </c>
      <c r="T194" s="149">
        <f t="shared" si="13"/>
        <v>0</v>
      </c>
      <c r="AR194" s="150" t="s">
        <v>134</v>
      </c>
      <c r="AT194" s="150" t="s">
        <v>130</v>
      </c>
      <c r="AU194" s="150" t="s">
        <v>84</v>
      </c>
      <c r="AY194" s="13" t="s">
        <v>127</v>
      </c>
      <c r="BE194" s="151">
        <f t="shared" si="14"/>
        <v>0</v>
      </c>
      <c r="BF194" s="151">
        <f t="shared" si="15"/>
        <v>0</v>
      </c>
      <c r="BG194" s="151">
        <f t="shared" si="16"/>
        <v>0</v>
      </c>
      <c r="BH194" s="151">
        <f t="shared" si="17"/>
        <v>0</v>
      </c>
      <c r="BI194" s="151">
        <f t="shared" si="18"/>
        <v>0</v>
      </c>
      <c r="BJ194" s="13" t="s">
        <v>82</v>
      </c>
      <c r="BK194" s="151">
        <f t="shared" si="19"/>
        <v>0</v>
      </c>
      <c r="BL194" s="13" t="s">
        <v>134</v>
      </c>
      <c r="BM194" s="150" t="s">
        <v>488</v>
      </c>
    </row>
    <row r="195" spans="2:65" s="1" customFormat="1" ht="16.5" customHeight="1">
      <c r="B195" s="114"/>
      <c r="C195" s="140" t="s">
        <v>328</v>
      </c>
      <c r="D195" s="140" t="s">
        <v>130</v>
      </c>
      <c r="E195" s="141" t="s">
        <v>489</v>
      </c>
      <c r="F195" s="142" t="s">
        <v>490</v>
      </c>
      <c r="G195" s="143" t="s">
        <v>154</v>
      </c>
      <c r="H195" s="144">
        <v>4</v>
      </c>
      <c r="I195" s="165"/>
      <c r="J195" s="145">
        <f t="shared" si="10"/>
        <v>0</v>
      </c>
      <c r="K195" s="142" t="s">
        <v>1</v>
      </c>
      <c r="L195" s="27"/>
      <c r="M195" s="146" t="s">
        <v>1</v>
      </c>
      <c r="N195" s="147" t="s">
        <v>39</v>
      </c>
      <c r="O195" s="148">
        <v>0.2</v>
      </c>
      <c r="P195" s="148">
        <f t="shared" si="11"/>
        <v>0.8</v>
      </c>
      <c r="Q195" s="148">
        <v>3.4004849999999997E-4</v>
      </c>
      <c r="R195" s="148">
        <f t="shared" si="12"/>
        <v>1.3601939999999999E-3</v>
      </c>
      <c r="S195" s="148">
        <v>0</v>
      </c>
      <c r="T195" s="149">
        <f t="shared" si="13"/>
        <v>0</v>
      </c>
      <c r="AR195" s="150" t="s">
        <v>134</v>
      </c>
      <c r="AT195" s="150" t="s">
        <v>130</v>
      </c>
      <c r="AU195" s="150" t="s">
        <v>84</v>
      </c>
      <c r="AY195" s="13" t="s">
        <v>127</v>
      </c>
      <c r="BE195" s="151">
        <f t="shared" si="14"/>
        <v>0</v>
      </c>
      <c r="BF195" s="151">
        <f t="shared" si="15"/>
        <v>0</v>
      </c>
      <c r="BG195" s="151">
        <f t="shared" si="16"/>
        <v>0</v>
      </c>
      <c r="BH195" s="151">
        <f t="shared" si="17"/>
        <v>0</v>
      </c>
      <c r="BI195" s="151">
        <f t="shared" si="18"/>
        <v>0</v>
      </c>
      <c r="BJ195" s="13" t="s">
        <v>82</v>
      </c>
      <c r="BK195" s="151">
        <f t="shared" si="19"/>
        <v>0</v>
      </c>
      <c r="BL195" s="13" t="s">
        <v>134</v>
      </c>
      <c r="BM195" s="150" t="s">
        <v>491</v>
      </c>
    </row>
    <row r="196" spans="2:65" s="1" customFormat="1" ht="16.5" customHeight="1">
      <c r="B196" s="114"/>
      <c r="C196" s="140" t="s">
        <v>332</v>
      </c>
      <c r="D196" s="140" t="s">
        <v>130</v>
      </c>
      <c r="E196" s="141" t="s">
        <v>492</v>
      </c>
      <c r="F196" s="142" t="s">
        <v>493</v>
      </c>
      <c r="G196" s="143" t="s">
        <v>154</v>
      </c>
      <c r="H196" s="144">
        <v>6</v>
      </c>
      <c r="I196" s="165"/>
      <c r="J196" s="145">
        <f t="shared" si="10"/>
        <v>0</v>
      </c>
      <c r="K196" s="142" t="s">
        <v>1</v>
      </c>
      <c r="L196" s="27"/>
      <c r="M196" s="146" t="s">
        <v>1</v>
      </c>
      <c r="N196" s="147" t="s">
        <v>39</v>
      </c>
      <c r="O196" s="148">
        <v>0.22</v>
      </c>
      <c r="P196" s="148">
        <f t="shared" si="11"/>
        <v>1.32</v>
      </c>
      <c r="Q196" s="148">
        <v>5.0004849999999996E-4</v>
      </c>
      <c r="R196" s="148">
        <f t="shared" si="12"/>
        <v>3.0002909999999995E-3</v>
      </c>
      <c r="S196" s="148">
        <v>0</v>
      </c>
      <c r="T196" s="149">
        <f t="shared" si="13"/>
        <v>0</v>
      </c>
      <c r="AR196" s="150" t="s">
        <v>134</v>
      </c>
      <c r="AT196" s="150" t="s">
        <v>130</v>
      </c>
      <c r="AU196" s="150" t="s">
        <v>84</v>
      </c>
      <c r="AY196" s="13" t="s">
        <v>127</v>
      </c>
      <c r="BE196" s="151">
        <f t="shared" si="14"/>
        <v>0</v>
      </c>
      <c r="BF196" s="151">
        <f t="shared" si="15"/>
        <v>0</v>
      </c>
      <c r="BG196" s="151">
        <f t="shared" si="16"/>
        <v>0</v>
      </c>
      <c r="BH196" s="151">
        <f t="shared" si="17"/>
        <v>0</v>
      </c>
      <c r="BI196" s="151">
        <f t="shared" si="18"/>
        <v>0</v>
      </c>
      <c r="BJ196" s="13" t="s">
        <v>82</v>
      </c>
      <c r="BK196" s="151">
        <f t="shared" si="19"/>
        <v>0</v>
      </c>
      <c r="BL196" s="13" t="s">
        <v>134</v>
      </c>
      <c r="BM196" s="150" t="s">
        <v>494</v>
      </c>
    </row>
    <row r="197" spans="2:65" s="1" customFormat="1" ht="16.5" customHeight="1">
      <c r="B197" s="114"/>
      <c r="C197" s="140" t="s">
        <v>495</v>
      </c>
      <c r="D197" s="140" t="s">
        <v>130</v>
      </c>
      <c r="E197" s="141" t="s">
        <v>496</v>
      </c>
      <c r="F197" s="142" t="s">
        <v>497</v>
      </c>
      <c r="G197" s="143" t="s">
        <v>154</v>
      </c>
      <c r="H197" s="144">
        <v>2</v>
      </c>
      <c r="I197" s="165"/>
      <c r="J197" s="145">
        <f t="shared" si="10"/>
        <v>0</v>
      </c>
      <c r="K197" s="142" t="s">
        <v>1</v>
      </c>
      <c r="L197" s="27"/>
      <c r="M197" s="146" t="s">
        <v>1</v>
      </c>
      <c r="N197" s="147" t="s">
        <v>39</v>
      </c>
      <c r="O197" s="148">
        <v>0.26</v>
      </c>
      <c r="P197" s="148">
        <f t="shared" si="11"/>
        <v>0.52</v>
      </c>
      <c r="Q197" s="148">
        <v>7.0004850000000005E-4</v>
      </c>
      <c r="R197" s="148">
        <f t="shared" si="12"/>
        <v>1.4000970000000001E-3</v>
      </c>
      <c r="S197" s="148">
        <v>0</v>
      </c>
      <c r="T197" s="149">
        <f t="shared" si="13"/>
        <v>0</v>
      </c>
      <c r="AR197" s="150" t="s">
        <v>134</v>
      </c>
      <c r="AT197" s="150" t="s">
        <v>130</v>
      </c>
      <c r="AU197" s="150" t="s">
        <v>84</v>
      </c>
      <c r="AY197" s="13" t="s">
        <v>127</v>
      </c>
      <c r="BE197" s="151">
        <f t="shared" si="14"/>
        <v>0</v>
      </c>
      <c r="BF197" s="151">
        <f t="shared" si="15"/>
        <v>0</v>
      </c>
      <c r="BG197" s="151">
        <f t="shared" si="16"/>
        <v>0</v>
      </c>
      <c r="BH197" s="151">
        <f t="shared" si="17"/>
        <v>0</v>
      </c>
      <c r="BI197" s="151">
        <f t="shared" si="18"/>
        <v>0</v>
      </c>
      <c r="BJ197" s="13" t="s">
        <v>82</v>
      </c>
      <c r="BK197" s="151">
        <f t="shared" si="19"/>
        <v>0</v>
      </c>
      <c r="BL197" s="13" t="s">
        <v>134</v>
      </c>
      <c r="BM197" s="150" t="s">
        <v>498</v>
      </c>
    </row>
    <row r="198" spans="2:65" s="1" customFormat="1" ht="36" customHeight="1">
      <c r="B198" s="114"/>
      <c r="C198" s="140" t="s">
        <v>499</v>
      </c>
      <c r="D198" s="140" t="s">
        <v>130</v>
      </c>
      <c r="E198" s="141" t="s">
        <v>500</v>
      </c>
      <c r="F198" s="142" t="s">
        <v>501</v>
      </c>
      <c r="G198" s="143" t="s">
        <v>154</v>
      </c>
      <c r="H198" s="144">
        <v>1</v>
      </c>
      <c r="I198" s="165"/>
      <c r="J198" s="145">
        <f t="shared" si="10"/>
        <v>0</v>
      </c>
      <c r="K198" s="142" t="s">
        <v>1</v>
      </c>
      <c r="L198" s="27"/>
      <c r="M198" s="146" t="s">
        <v>1</v>
      </c>
      <c r="N198" s="147" t="s">
        <v>39</v>
      </c>
      <c r="O198" s="148">
        <v>0.2</v>
      </c>
      <c r="P198" s="148">
        <f t="shared" si="11"/>
        <v>0.2</v>
      </c>
      <c r="Q198" s="148">
        <v>4.0999999999999999E-4</v>
      </c>
      <c r="R198" s="148">
        <f t="shared" si="12"/>
        <v>4.0999999999999999E-4</v>
      </c>
      <c r="S198" s="148">
        <v>0</v>
      </c>
      <c r="T198" s="149">
        <f t="shared" si="13"/>
        <v>0</v>
      </c>
      <c r="AR198" s="150" t="s">
        <v>134</v>
      </c>
      <c r="AT198" s="150" t="s">
        <v>130</v>
      </c>
      <c r="AU198" s="150" t="s">
        <v>84</v>
      </c>
      <c r="AY198" s="13" t="s">
        <v>127</v>
      </c>
      <c r="BE198" s="151">
        <f t="shared" si="14"/>
        <v>0</v>
      </c>
      <c r="BF198" s="151">
        <f t="shared" si="15"/>
        <v>0</v>
      </c>
      <c r="BG198" s="151">
        <f t="shared" si="16"/>
        <v>0</v>
      </c>
      <c r="BH198" s="151">
        <f t="shared" si="17"/>
        <v>0</v>
      </c>
      <c r="BI198" s="151">
        <f t="shared" si="18"/>
        <v>0</v>
      </c>
      <c r="BJ198" s="13" t="s">
        <v>82</v>
      </c>
      <c r="BK198" s="151">
        <f t="shared" si="19"/>
        <v>0</v>
      </c>
      <c r="BL198" s="13" t="s">
        <v>134</v>
      </c>
      <c r="BM198" s="150" t="s">
        <v>502</v>
      </c>
    </row>
    <row r="199" spans="2:65" s="1" customFormat="1" ht="24" customHeight="1">
      <c r="B199" s="114"/>
      <c r="C199" s="140" t="s">
        <v>503</v>
      </c>
      <c r="D199" s="140" t="s">
        <v>130</v>
      </c>
      <c r="E199" s="141" t="s">
        <v>504</v>
      </c>
      <c r="F199" s="142" t="s">
        <v>505</v>
      </c>
      <c r="G199" s="143" t="s">
        <v>154</v>
      </c>
      <c r="H199" s="144">
        <v>1</v>
      </c>
      <c r="I199" s="165"/>
      <c r="J199" s="145">
        <f t="shared" si="10"/>
        <v>0</v>
      </c>
      <c r="K199" s="142" t="s">
        <v>1</v>
      </c>
      <c r="L199" s="27"/>
      <c r="M199" s="146" t="s">
        <v>1</v>
      </c>
      <c r="N199" s="147" t="s">
        <v>39</v>
      </c>
      <c r="O199" s="148">
        <v>0.39300000000000002</v>
      </c>
      <c r="P199" s="148">
        <f t="shared" si="11"/>
        <v>0.39300000000000002</v>
      </c>
      <c r="Q199" s="148">
        <v>1.4351030000000001E-3</v>
      </c>
      <c r="R199" s="148">
        <f t="shared" si="12"/>
        <v>1.4351030000000001E-3</v>
      </c>
      <c r="S199" s="148">
        <v>0</v>
      </c>
      <c r="T199" s="149">
        <f t="shared" si="13"/>
        <v>0</v>
      </c>
      <c r="AR199" s="150" t="s">
        <v>134</v>
      </c>
      <c r="AT199" s="150" t="s">
        <v>130</v>
      </c>
      <c r="AU199" s="150" t="s">
        <v>84</v>
      </c>
      <c r="AY199" s="13" t="s">
        <v>127</v>
      </c>
      <c r="BE199" s="151">
        <f t="shared" si="14"/>
        <v>0</v>
      </c>
      <c r="BF199" s="151">
        <f t="shared" si="15"/>
        <v>0</v>
      </c>
      <c r="BG199" s="151">
        <f t="shared" si="16"/>
        <v>0</v>
      </c>
      <c r="BH199" s="151">
        <f t="shared" si="17"/>
        <v>0</v>
      </c>
      <c r="BI199" s="151">
        <f t="shared" si="18"/>
        <v>0</v>
      </c>
      <c r="BJ199" s="13" t="s">
        <v>82</v>
      </c>
      <c r="BK199" s="151">
        <f t="shared" si="19"/>
        <v>0</v>
      </c>
      <c r="BL199" s="13" t="s">
        <v>134</v>
      </c>
      <c r="BM199" s="150" t="s">
        <v>506</v>
      </c>
    </row>
    <row r="200" spans="2:65" s="1" customFormat="1" ht="24" customHeight="1">
      <c r="B200" s="114"/>
      <c r="C200" s="140" t="s">
        <v>507</v>
      </c>
      <c r="D200" s="140" t="s">
        <v>130</v>
      </c>
      <c r="E200" s="141" t="s">
        <v>508</v>
      </c>
      <c r="F200" s="142" t="s">
        <v>509</v>
      </c>
      <c r="G200" s="143" t="s">
        <v>133</v>
      </c>
      <c r="H200" s="144">
        <v>20</v>
      </c>
      <c r="I200" s="165"/>
      <c r="J200" s="145">
        <f t="shared" si="10"/>
        <v>0</v>
      </c>
      <c r="K200" s="142" t="s">
        <v>1</v>
      </c>
      <c r="L200" s="27"/>
      <c r="M200" s="146" t="s">
        <v>1</v>
      </c>
      <c r="N200" s="147" t="s">
        <v>39</v>
      </c>
      <c r="O200" s="148">
        <v>6.7000000000000004E-2</v>
      </c>
      <c r="P200" s="148">
        <f t="shared" si="11"/>
        <v>1.34</v>
      </c>
      <c r="Q200" s="148">
        <v>1.8979500000000001E-4</v>
      </c>
      <c r="R200" s="148">
        <f t="shared" si="12"/>
        <v>3.7959000000000001E-3</v>
      </c>
      <c r="S200" s="148">
        <v>0</v>
      </c>
      <c r="T200" s="149">
        <f t="shared" si="13"/>
        <v>0</v>
      </c>
      <c r="AR200" s="150" t="s">
        <v>134</v>
      </c>
      <c r="AT200" s="150" t="s">
        <v>130</v>
      </c>
      <c r="AU200" s="150" t="s">
        <v>84</v>
      </c>
      <c r="AY200" s="13" t="s">
        <v>127</v>
      </c>
      <c r="BE200" s="151">
        <f t="shared" si="14"/>
        <v>0</v>
      </c>
      <c r="BF200" s="151">
        <f t="shared" si="15"/>
        <v>0</v>
      </c>
      <c r="BG200" s="151">
        <f t="shared" si="16"/>
        <v>0</v>
      </c>
      <c r="BH200" s="151">
        <f t="shared" si="17"/>
        <v>0</v>
      </c>
      <c r="BI200" s="151">
        <f t="shared" si="18"/>
        <v>0</v>
      </c>
      <c r="BJ200" s="13" t="s">
        <v>82</v>
      </c>
      <c r="BK200" s="151">
        <f t="shared" si="19"/>
        <v>0</v>
      </c>
      <c r="BL200" s="13" t="s">
        <v>134</v>
      </c>
      <c r="BM200" s="150" t="s">
        <v>510</v>
      </c>
    </row>
    <row r="201" spans="2:65" s="1" customFormat="1" ht="16.5" customHeight="1">
      <c r="B201" s="114"/>
      <c r="C201" s="140" t="s">
        <v>511</v>
      </c>
      <c r="D201" s="140" t="s">
        <v>130</v>
      </c>
      <c r="E201" s="141" t="s">
        <v>512</v>
      </c>
      <c r="F201" s="142" t="s">
        <v>513</v>
      </c>
      <c r="G201" s="143" t="s">
        <v>133</v>
      </c>
      <c r="H201" s="144">
        <v>20</v>
      </c>
      <c r="I201" s="165"/>
      <c r="J201" s="145">
        <f t="shared" si="10"/>
        <v>0</v>
      </c>
      <c r="K201" s="142" t="s">
        <v>1</v>
      </c>
      <c r="L201" s="27"/>
      <c r="M201" s="146" t="s">
        <v>1</v>
      </c>
      <c r="N201" s="147" t="s">
        <v>39</v>
      </c>
      <c r="O201" s="148">
        <v>8.2000000000000003E-2</v>
      </c>
      <c r="P201" s="148">
        <f t="shared" si="11"/>
        <v>1.6400000000000001</v>
      </c>
      <c r="Q201" s="148">
        <v>1.0000000000000001E-5</v>
      </c>
      <c r="R201" s="148">
        <f t="shared" si="12"/>
        <v>2.0000000000000001E-4</v>
      </c>
      <c r="S201" s="148">
        <v>0</v>
      </c>
      <c r="T201" s="149">
        <f t="shared" si="13"/>
        <v>0</v>
      </c>
      <c r="AR201" s="150" t="s">
        <v>134</v>
      </c>
      <c r="AT201" s="150" t="s">
        <v>130</v>
      </c>
      <c r="AU201" s="150" t="s">
        <v>84</v>
      </c>
      <c r="AY201" s="13" t="s">
        <v>127</v>
      </c>
      <c r="BE201" s="151">
        <f t="shared" si="14"/>
        <v>0</v>
      </c>
      <c r="BF201" s="151">
        <f t="shared" si="15"/>
        <v>0</v>
      </c>
      <c r="BG201" s="151">
        <f t="shared" si="16"/>
        <v>0</v>
      </c>
      <c r="BH201" s="151">
        <f t="shared" si="17"/>
        <v>0</v>
      </c>
      <c r="BI201" s="151">
        <f t="shared" si="18"/>
        <v>0</v>
      </c>
      <c r="BJ201" s="13" t="s">
        <v>82</v>
      </c>
      <c r="BK201" s="151">
        <f t="shared" si="19"/>
        <v>0</v>
      </c>
      <c r="BL201" s="13" t="s">
        <v>134</v>
      </c>
      <c r="BM201" s="150" t="s">
        <v>514</v>
      </c>
    </row>
    <row r="202" spans="2:65" s="1" customFormat="1" ht="24" customHeight="1">
      <c r="B202" s="114"/>
      <c r="C202" s="140" t="s">
        <v>515</v>
      </c>
      <c r="D202" s="140" t="s">
        <v>130</v>
      </c>
      <c r="E202" s="141" t="s">
        <v>516</v>
      </c>
      <c r="F202" s="142" t="s">
        <v>517</v>
      </c>
      <c r="G202" s="143" t="s">
        <v>248</v>
      </c>
      <c r="H202" s="144">
        <v>3.9E-2</v>
      </c>
      <c r="I202" s="165"/>
      <c r="J202" s="145">
        <f t="shared" si="10"/>
        <v>0</v>
      </c>
      <c r="K202" s="142" t="s">
        <v>1</v>
      </c>
      <c r="L202" s="27"/>
      <c r="M202" s="146" t="s">
        <v>1</v>
      </c>
      <c r="N202" s="147" t="s">
        <v>39</v>
      </c>
      <c r="O202" s="148">
        <v>3.379</v>
      </c>
      <c r="P202" s="148">
        <f t="shared" si="11"/>
        <v>0.13178100000000001</v>
      </c>
      <c r="Q202" s="148">
        <v>0</v>
      </c>
      <c r="R202" s="148">
        <f t="shared" si="12"/>
        <v>0</v>
      </c>
      <c r="S202" s="148">
        <v>0</v>
      </c>
      <c r="T202" s="149">
        <f t="shared" si="13"/>
        <v>0</v>
      </c>
      <c r="AR202" s="150" t="s">
        <v>134</v>
      </c>
      <c r="AT202" s="150" t="s">
        <v>130</v>
      </c>
      <c r="AU202" s="150" t="s">
        <v>84</v>
      </c>
      <c r="AY202" s="13" t="s">
        <v>127</v>
      </c>
      <c r="BE202" s="151">
        <f t="shared" si="14"/>
        <v>0</v>
      </c>
      <c r="BF202" s="151">
        <f t="shared" si="15"/>
        <v>0</v>
      </c>
      <c r="BG202" s="151">
        <f t="shared" si="16"/>
        <v>0</v>
      </c>
      <c r="BH202" s="151">
        <f t="shared" si="17"/>
        <v>0</v>
      </c>
      <c r="BI202" s="151">
        <f t="shared" si="18"/>
        <v>0</v>
      </c>
      <c r="BJ202" s="13" t="s">
        <v>82</v>
      </c>
      <c r="BK202" s="151">
        <f t="shared" si="19"/>
        <v>0</v>
      </c>
      <c r="BL202" s="13" t="s">
        <v>134</v>
      </c>
      <c r="BM202" s="150" t="s">
        <v>518</v>
      </c>
    </row>
    <row r="203" spans="2:65" s="1" customFormat="1" ht="24" customHeight="1">
      <c r="B203" s="114"/>
      <c r="C203" s="140" t="s">
        <v>519</v>
      </c>
      <c r="D203" s="140" t="s">
        <v>130</v>
      </c>
      <c r="E203" s="141" t="s">
        <v>520</v>
      </c>
      <c r="F203" s="142" t="s">
        <v>521</v>
      </c>
      <c r="G203" s="143" t="s">
        <v>248</v>
      </c>
      <c r="H203" s="144">
        <v>4.1000000000000002E-2</v>
      </c>
      <c r="I203" s="165"/>
      <c r="J203" s="145">
        <f t="shared" si="10"/>
        <v>0</v>
      </c>
      <c r="K203" s="142" t="s">
        <v>1</v>
      </c>
      <c r="L203" s="27"/>
      <c r="M203" s="146" t="s">
        <v>1</v>
      </c>
      <c r="N203" s="147" t="s">
        <v>39</v>
      </c>
      <c r="O203" s="148">
        <v>1.327</v>
      </c>
      <c r="P203" s="148">
        <f t="shared" si="11"/>
        <v>5.4407000000000004E-2</v>
      </c>
      <c r="Q203" s="148">
        <v>0</v>
      </c>
      <c r="R203" s="148">
        <f t="shared" si="12"/>
        <v>0</v>
      </c>
      <c r="S203" s="148">
        <v>0</v>
      </c>
      <c r="T203" s="149">
        <f t="shared" si="13"/>
        <v>0</v>
      </c>
      <c r="AR203" s="150" t="s">
        <v>134</v>
      </c>
      <c r="AT203" s="150" t="s">
        <v>130</v>
      </c>
      <c r="AU203" s="150" t="s">
        <v>84</v>
      </c>
      <c r="AY203" s="13" t="s">
        <v>127</v>
      </c>
      <c r="BE203" s="151">
        <f t="shared" si="14"/>
        <v>0</v>
      </c>
      <c r="BF203" s="151">
        <f t="shared" si="15"/>
        <v>0</v>
      </c>
      <c r="BG203" s="151">
        <f t="shared" si="16"/>
        <v>0</v>
      </c>
      <c r="BH203" s="151">
        <f t="shared" si="17"/>
        <v>0</v>
      </c>
      <c r="BI203" s="151">
        <f t="shared" si="18"/>
        <v>0</v>
      </c>
      <c r="BJ203" s="13" t="s">
        <v>82</v>
      </c>
      <c r="BK203" s="151">
        <f t="shared" si="19"/>
        <v>0</v>
      </c>
      <c r="BL203" s="13" t="s">
        <v>134</v>
      </c>
      <c r="BM203" s="150" t="s">
        <v>522</v>
      </c>
    </row>
    <row r="204" spans="2:65" s="1" customFormat="1" ht="24" customHeight="1">
      <c r="B204" s="114"/>
      <c r="C204" s="140" t="s">
        <v>523</v>
      </c>
      <c r="D204" s="140" t="s">
        <v>130</v>
      </c>
      <c r="E204" s="141" t="s">
        <v>524</v>
      </c>
      <c r="F204" s="142" t="s">
        <v>525</v>
      </c>
      <c r="G204" s="143" t="s">
        <v>248</v>
      </c>
      <c r="H204" s="144">
        <v>4.1000000000000002E-2</v>
      </c>
      <c r="I204" s="165"/>
      <c r="J204" s="145">
        <f t="shared" si="10"/>
        <v>0</v>
      </c>
      <c r="K204" s="142" t="s">
        <v>1</v>
      </c>
      <c r="L204" s="27"/>
      <c r="M204" s="146" t="s">
        <v>1</v>
      </c>
      <c r="N204" s="147" t="s">
        <v>39</v>
      </c>
      <c r="O204" s="148">
        <v>1.18</v>
      </c>
      <c r="P204" s="148">
        <f t="shared" si="11"/>
        <v>4.8379999999999999E-2</v>
      </c>
      <c r="Q204" s="148">
        <v>0</v>
      </c>
      <c r="R204" s="148">
        <f t="shared" si="12"/>
        <v>0</v>
      </c>
      <c r="S204" s="148">
        <v>0</v>
      </c>
      <c r="T204" s="149">
        <f t="shared" si="13"/>
        <v>0</v>
      </c>
      <c r="AR204" s="150" t="s">
        <v>134</v>
      </c>
      <c r="AT204" s="150" t="s">
        <v>130</v>
      </c>
      <c r="AU204" s="150" t="s">
        <v>84</v>
      </c>
      <c r="AY204" s="13" t="s">
        <v>127</v>
      </c>
      <c r="BE204" s="151">
        <f t="shared" si="14"/>
        <v>0</v>
      </c>
      <c r="BF204" s="151">
        <f t="shared" si="15"/>
        <v>0</v>
      </c>
      <c r="BG204" s="151">
        <f t="shared" si="16"/>
        <v>0</v>
      </c>
      <c r="BH204" s="151">
        <f t="shared" si="17"/>
        <v>0</v>
      </c>
      <c r="BI204" s="151">
        <f t="shared" si="18"/>
        <v>0</v>
      </c>
      <c r="BJ204" s="13" t="s">
        <v>82</v>
      </c>
      <c r="BK204" s="151">
        <f t="shared" si="19"/>
        <v>0</v>
      </c>
      <c r="BL204" s="13" t="s">
        <v>134</v>
      </c>
      <c r="BM204" s="150" t="s">
        <v>526</v>
      </c>
    </row>
    <row r="205" spans="2:65" s="1" customFormat="1" ht="24" customHeight="1">
      <c r="B205" s="114"/>
      <c r="C205" s="140" t="s">
        <v>527</v>
      </c>
      <c r="D205" s="140" t="s">
        <v>130</v>
      </c>
      <c r="E205" s="141" t="s">
        <v>528</v>
      </c>
      <c r="F205" s="142" t="s">
        <v>529</v>
      </c>
      <c r="G205" s="143" t="s">
        <v>248</v>
      </c>
      <c r="H205" s="144">
        <v>4.1000000000000002E-2</v>
      </c>
      <c r="I205" s="165"/>
      <c r="J205" s="145">
        <f t="shared" si="10"/>
        <v>0</v>
      </c>
      <c r="K205" s="142" t="s">
        <v>1</v>
      </c>
      <c r="L205" s="27"/>
      <c r="M205" s="146" t="s">
        <v>1</v>
      </c>
      <c r="N205" s="147" t="s">
        <v>39</v>
      </c>
      <c r="O205" s="148">
        <v>1.2190000000000001</v>
      </c>
      <c r="P205" s="148">
        <f t="shared" si="11"/>
        <v>4.9979000000000003E-2</v>
      </c>
      <c r="Q205" s="148">
        <v>0</v>
      </c>
      <c r="R205" s="148">
        <f t="shared" si="12"/>
        <v>0</v>
      </c>
      <c r="S205" s="148">
        <v>0</v>
      </c>
      <c r="T205" s="149">
        <f t="shared" si="13"/>
        <v>0</v>
      </c>
      <c r="AR205" s="150" t="s">
        <v>134</v>
      </c>
      <c r="AT205" s="150" t="s">
        <v>130</v>
      </c>
      <c r="AU205" s="150" t="s">
        <v>84</v>
      </c>
      <c r="AY205" s="13" t="s">
        <v>127</v>
      </c>
      <c r="BE205" s="151">
        <f t="shared" si="14"/>
        <v>0</v>
      </c>
      <c r="BF205" s="151">
        <f t="shared" si="15"/>
        <v>0</v>
      </c>
      <c r="BG205" s="151">
        <f t="shared" si="16"/>
        <v>0</v>
      </c>
      <c r="BH205" s="151">
        <f t="shared" si="17"/>
        <v>0</v>
      </c>
      <c r="BI205" s="151">
        <f t="shared" si="18"/>
        <v>0</v>
      </c>
      <c r="BJ205" s="13" t="s">
        <v>82</v>
      </c>
      <c r="BK205" s="151">
        <f t="shared" si="19"/>
        <v>0</v>
      </c>
      <c r="BL205" s="13" t="s">
        <v>134</v>
      </c>
      <c r="BM205" s="150" t="s">
        <v>530</v>
      </c>
    </row>
    <row r="206" spans="2:65" s="11" customFormat="1" ht="22.9" customHeight="1">
      <c r="B206" s="128"/>
      <c r="D206" s="129" t="s">
        <v>73</v>
      </c>
      <c r="E206" s="138" t="s">
        <v>531</v>
      </c>
      <c r="F206" s="138" t="s">
        <v>532</v>
      </c>
      <c r="I206" s="168"/>
      <c r="J206" s="139">
        <f>BK206</f>
        <v>0</v>
      </c>
      <c r="L206" s="128"/>
      <c r="M206" s="132"/>
      <c r="N206" s="133"/>
      <c r="O206" s="133"/>
      <c r="P206" s="134">
        <f>SUM(P207:P218)</f>
        <v>18.105966000000002</v>
      </c>
      <c r="Q206" s="133"/>
      <c r="R206" s="134">
        <f>SUM(R207:R218)</f>
        <v>4.6100000000000002E-2</v>
      </c>
      <c r="S206" s="133"/>
      <c r="T206" s="135">
        <f>SUM(T207:T218)</f>
        <v>0.192</v>
      </c>
      <c r="AR206" s="129" t="s">
        <v>84</v>
      </c>
      <c r="AT206" s="136" t="s">
        <v>73</v>
      </c>
      <c r="AU206" s="136" t="s">
        <v>82</v>
      </c>
      <c r="AY206" s="129" t="s">
        <v>127</v>
      </c>
      <c r="BK206" s="137">
        <f>SUM(BK207:BK218)</f>
        <v>0</v>
      </c>
    </row>
    <row r="207" spans="2:65" s="1" customFormat="1" ht="16.5" customHeight="1">
      <c r="B207" s="114"/>
      <c r="C207" s="140" t="s">
        <v>533</v>
      </c>
      <c r="D207" s="140" t="s">
        <v>130</v>
      </c>
      <c r="E207" s="141" t="s">
        <v>534</v>
      </c>
      <c r="F207" s="142" t="s">
        <v>535</v>
      </c>
      <c r="G207" s="143" t="s">
        <v>207</v>
      </c>
      <c r="H207" s="144">
        <v>1</v>
      </c>
      <c r="I207" s="165"/>
      <c r="J207" s="145">
        <f t="shared" ref="J207:J218" si="20">ROUND(I207*H207,2)</f>
        <v>0</v>
      </c>
      <c r="K207" s="142" t="s">
        <v>1</v>
      </c>
      <c r="L207" s="27"/>
      <c r="M207" s="146" t="s">
        <v>1</v>
      </c>
      <c r="N207" s="147" t="s">
        <v>39</v>
      </c>
      <c r="O207" s="148">
        <v>0.84799999999999998</v>
      </c>
      <c r="P207" s="148">
        <f t="shared" ref="P207:P218" si="21">O207*H207</f>
        <v>0.84799999999999998</v>
      </c>
      <c r="Q207" s="148">
        <v>0</v>
      </c>
      <c r="R207" s="148">
        <f t="shared" ref="R207:R218" si="22">Q207*H207</f>
        <v>0</v>
      </c>
      <c r="S207" s="148">
        <v>0.192</v>
      </c>
      <c r="T207" s="149">
        <f t="shared" ref="T207:T218" si="23">S207*H207</f>
        <v>0.192</v>
      </c>
      <c r="AR207" s="150" t="s">
        <v>134</v>
      </c>
      <c r="AT207" s="150" t="s">
        <v>130</v>
      </c>
      <c r="AU207" s="150" t="s">
        <v>84</v>
      </c>
      <c r="AY207" s="13" t="s">
        <v>127</v>
      </c>
      <c r="BE207" s="151">
        <f t="shared" ref="BE207:BE218" si="24">IF(N207="základní",J207,0)</f>
        <v>0</v>
      </c>
      <c r="BF207" s="151">
        <f t="shared" ref="BF207:BF218" si="25">IF(N207="snížená",J207,0)</f>
        <v>0</v>
      </c>
      <c r="BG207" s="151">
        <f t="shared" ref="BG207:BG218" si="26">IF(N207="zákl. přenesená",J207,0)</f>
        <v>0</v>
      </c>
      <c r="BH207" s="151">
        <f t="shared" ref="BH207:BH218" si="27">IF(N207="sníž. přenesená",J207,0)</f>
        <v>0</v>
      </c>
      <c r="BI207" s="151">
        <f t="shared" ref="BI207:BI218" si="28">IF(N207="nulová",J207,0)</f>
        <v>0</v>
      </c>
      <c r="BJ207" s="13" t="s">
        <v>82</v>
      </c>
      <c r="BK207" s="151">
        <f t="shared" ref="BK207:BK218" si="29">ROUND(I207*H207,2)</f>
        <v>0</v>
      </c>
      <c r="BL207" s="13" t="s">
        <v>134</v>
      </c>
      <c r="BM207" s="150" t="s">
        <v>536</v>
      </c>
    </row>
    <row r="208" spans="2:65" s="1" customFormat="1" ht="24" customHeight="1">
      <c r="B208" s="114"/>
      <c r="C208" s="140" t="s">
        <v>537</v>
      </c>
      <c r="D208" s="140" t="s">
        <v>130</v>
      </c>
      <c r="E208" s="141" t="s">
        <v>538</v>
      </c>
      <c r="F208" s="142" t="s">
        <v>539</v>
      </c>
      <c r="G208" s="143" t="s">
        <v>207</v>
      </c>
      <c r="H208" s="144">
        <v>1</v>
      </c>
      <c r="I208" s="165"/>
      <c r="J208" s="145">
        <f t="shared" si="20"/>
        <v>0</v>
      </c>
      <c r="K208" s="142" t="s">
        <v>1</v>
      </c>
      <c r="L208" s="27"/>
      <c r="M208" s="146" t="s">
        <v>1</v>
      </c>
      <c r="N208" s="147" t="s">
        <v>39</v>
      </c>
      <c r="O208" s="148">
        <v>0.69899999999999995</v>
      </c>
      <c r="P208" s="148">
        <f t="shared" si="21"/>
        <v>0.69899999999999995</v>
      </c>
      <c r="Q208" s="148">
        <v>1.6000000000000001E-3</v>
      </c>
      <c r="R208" s="148">
        <f t="shared" si="22"/>
        <v>1.6000000000000001E-3</v>
      </c>
      <c r="S208" s="148">
        <v>0</v>
      </c>
      <c r="T208" s="149">
        <f t="shared" si="23"/>
        <v>0</v>
      </c>
      <c r="AR208" s="150" t="s">
        <v>134</v>
      </c>
      <c r="AT208" s="150" t="s">
        <v>130</v>
      </c>
      <c r="AU208" s="150" t="s">
        <v>84</v>
      </c>
      <c r="AY208" s="13" t="s">
        <v>127</v>
      </c>
      <c r="BE208" s="151">
        <f t="shared" si="24"/>
        <v>0</v>
      </c>
      <c r="BF208" s="151">
        <f t="shared" si="25"/>
        <v>0</v>
      </c>
      <c r="BG208" s="151">
        <f t="shared" si="26"/>
        <v>0</v>
      </c>
      <c r="BH208" s="151">
        <f t="shared" si="27"/>
        <v>0</v>
      </c>
      <c r="BI208" s="151">
        <f t="shared" si="28"/>
        <v>0</v>
      </c>
      <c r="BJ208" s="13" t="s">
        <v>82</v>
      </c>
      <c r="BK208" s="151">
        <f t="shared" si="29"/>
        <v>0</v>
      </c>
      <c r="BL208" s="13" t="s">
        <v>134</v>
      </c>
      <c r="BM208" s="150" t="s">
        <v>540</v>
      </c>
    </row>
    <row r="209" spans="2:65" s="1" customFormat="1" ht="36" customHeight="1">
      <c r="B209" s="114"/>
      <c r="C209" s="152" t="s">
        <v>541</v>
      </c>
      <c r="D209" s="152" t="s">
        <v>173</v>
      </c>
      <c r="E209" s="153" t="s">
        <v>542</v>
      </c>
      <c r="F209" s="154" t="s">
        <v>543</v>
      </c>
      <c r="G209" s="155" t="s">
        <v>154</v>
      </c>
      <c r="H209" s="156">
        <v>1</v>
      </c>
      <c r="I209" s="166"/>
      <c r="J209" s="157">
        <f t="shared" si="20"/>
        <v>0</v>
      </c>
      <c r="K209" s="154" t="s">
        <v>1</v>
      </c>
      <c r="L209" s="158"/>
      <c r="M209" s="159" t="s">
        <v>1</v>
      </c>
      <c r="N209" s="160" t="s">
        <v>39</v>
      </c>
      <c r="O209" s="148">
        <v>0</v>
      </c>
      <c r="P209" s="148">
        <f t="shared" si="21"/>
        <v>0</v>
      </c>
      <c r="Q209" s="148">
        <v>8.0000000000000002E-3</v>
      </c>
      <c r="R209" s="148">
        <f t="shared" si="22"/>
        <v>8.0000000000000002E-3</v>
      </c>
      <c r="S209" s="148">
        <v>0</v>
      </c>
      <c r="T209" s="149">
        <f t="shared" si="23"/>
        <v>0</v>
      </c>
      <c r="AR209" s="150" t="s">
        <v>176</v>
      </c>
      <c r="AT209" s="150" t="s">
        <v>173</v>
      </c>
      <c r="AU209" s="150" t="s">
        <v>84</v>
      </c>
      <c r="AY209" s="13" t="s">
        <v>127</v>
      </c>
      <c r="BE209" s="151">
        <f t="shared" si="24"/>
        <v>0</v>
      </c>
      <c r="BF209" s="151">
        <f t="shared" si="25"/>
        <v>0</v>
      </c>
      <c r="BG209" s="151">
        <f t="shared" si="26"/>
        <v>0</v>
      </c>
      <c r="BH209" s="151">
        <f t="shared" si="27"/>
        <v>0</v>
      </c>
      <c r="BI209" s="151">
        <f t="shared" si="28"/>
        <v>0</v>
      </c>
      <c r="BJ209" s="13" t="s">
        <v>82</v>
      </c>
      <c r="BK209" s="151">
        <f t="shared" si="29"/>
        <v>0</v>
      </c>
      <c r="BL209" s="13" t="s">
        <v>134</v>
      </c>
      <c r="BM209" s="150" t="s">
        <v>544</v>
      </c>
    </row>
    <row r="210" spans="2:65" s="1" customFormat="1" ht="36" customHeight="1">
      <c r="B210" s="114"/>
      <c r="C210" s="152" t="s">
        <v>545</v>
      </c>
      <c r="D210" s="152" t="s">
        <v>173</v>
      </c>
      <c r="E210" s="153" t="s">
        <v>546</v>
      </c>
      <c r="F210" s="154" t="s">
        <v>547</v>
      </c>
      <c r="G210" s="155" t="s">
        <v>154</v>
      </c>
      <c r="H210" s="156">
        <v>1</v>
      </c>
      <c r="I210" s="166"/>
      <c r="J210" s="157">
        <f t="shared" si="20"/>
        <v>0</v>
      </c>
      <c r="K210" s="154" t="s">
        <v>1</v>
      </c>
      <c r="L210" s="158"/>
      <c r="M210" s="159" t="s">
        <v>1</v>
      </c>
      <c r="N210" s="160" t="s">
        <v>39</v>
      </c>
      <c r="O210" s="148">
        <v>0</v>
      </c>
      <c r="P210" s="148">
        <f t="shared" si="21"/>
        <v>0</v>
      </c>
      <c r="Q210" s="148">
        <v>8.0000000000000002E-3</v>
      </c>
      <c r="R210" s="148">
        <f t="shared" si="22"/>
        <v>8.0000000000000002E-3</v>
      </c>
      <c r="S210" s="148">
        <v>0</v>
      </c>
      <c r="T210" s="149">
        <f t="shared" si="23"/>
        <v>0</v>
      </c>
      <c r="AR210" s="150" t="s">
        <v>176</v>
      </c>
      <c r="AT210" s="150" t="s">
        <v>173</v>
      </c>
      <c r="AU210" s="150" t="s">
        <v>84</v>
      </c>
      <c r="AY210" s="13" t="s">
        <v>127</v>
      </c>
      <c r="BE210" s="151">
        <f t="shared" si="24"/>
        <v>0</v>
      </c>
      <c r="BF210" s="151">
        <f t="shared" si="25"/>
        <v>0</v>
      </c>
      <c r="BG210" s="151">
        <f t="shared" si="26"/>
        <v>0</v>
      </c>
      <c r="BH210" s="151">
        <f t="shared" si="27"/>
        <v>0</v>
      </c>
      <c r="BI210" s="151">
        <f t="shared" si="28"/>
        <v>0</v>
      </c>
      <c r="BJ210" s="13" t="s">
        <v>82</v>
      </c>
      <c r="BK210" s="151">
        <f t="shared" si="29"/>
        <v>0</v>
      </c>
      <c r="BL210" s="13" t="s">
        <v>134</v>
      </c>
      <c r="BM210" s="150" t="s">
        <v>548</v>
      </c>
    </row>
    <row r="211" spans="2:65" s="1" customFormat="1" ht="24" customHeight="1">
      <c r="B211" s="114"/>
      <c r="C211" s="140" t="s">
        <v>549</v>
      </c>
      <c r="D211" s="140" t="s">
        <v>130</v>
      </c>
      <c r="E211" s="141" t="s">
        <v>550</v>
      </c>
      <c r="F211" s="142" t="s">
        <v>551</v>
      </c>
      <c r="G211" s="143" t="s">
        <v>154</v>
      </c>
      <c r="H211" s="144">
        <v>1</v>
      </c>
      <c r="I211" s="165"/>
      <c r="J211" s="145">
        <f t="shared" si="20"/>
        <v>0</v>
      </c>
      <c r="K211" s="142" t="s">
        <v>1</v>
      </c>
      <c r="L211" s="27"/>
      <c r="M211" s="146" t="s">
        <v>1</v>
      </c>
      <c r="N211" s="147" t="s">
        <v>39</v>
      </c>
      <c r="O211" s="148">
        <v>0.3</v>
      </c>
      <c r="P211" s="148">
        <f t="shared" si="21"/>
        <v>0.3</v>
      </c>
      <c r="Q211" s="148">
        <v>0</v>
      </c>
      <c r="R211" s="148">
        <f t="shared" si="22"/>
        <v>0</v>
      </c>
      <c r="S211" s="148">
        <v>0</v>
      </c>
      <c r="T211" s="149">
        <f t="shared" si="23"/>
        <v>0</v>
      </c>
      <c r="AR211" s="150" t="s">
        <v>134</v>
      </c>
      <c r="AT211" s="150" t="s">
        <v>130</v>
      </c>
      <c r="AU211" s="150" t="s">
        <v>84</v>
      </c>
      <c r="AY211" s="13" t="s">
        <v>127</v>
      </c>
      <c r="BE211" s="151">
        <f t="shared" si="24"/>
        <v>0</v>
      </c>
      <c r="BF211" s="151">
        <f t="shared" si="25"/>
        <v>0</v>
      </c>
      <c r="BG211" s="151">
        <f t="shared" si="26"/>
        <v>0</v>
      </c>
      <c r="BH211" s="151">
        <f t="shared" si="27"/>
        <v>0</v>
      </c>
      <c r="BI211" s="151">
        <f t="shared" si="28"/>
        <v>0</v>
      </c>
      <c r="BJ211" s="13" t="s">
        <v>82</v>
      </c>
      <c r="BK211" s="151">
        <f t="shared" si="29"/>
        <v>0</v>
      </c>
      <c r="BL211" s="13" t="s">
        <v>134</v>
      </c>
      <c r="BM211" s="150" t="s">
        <v>552</v>
      </c>
    </row>
    <row r="212" spans="2:65" s="1" customFormat="1" ht="36" customHeight="1">
      <c r="B212" s="114"/>
      <c r="C212" s="152" t="s">
        <v>553</v>
      </c>
      <c r="D212" s="152" t="s">
        <v>173</v>
      </c>
      <c r="E212" s="153" t="s">
        <v>554</v>
      </c>
      <c r="F212" s="154" t="s">
        <v>555</v>
      </c>
      <c r="G212" s="155" t="s">
        <v>154</v>
      </c>
      <c r="H212" s="156">
        <v>1</v>
      </c>
      <c r="I212" s="166"/>
      <c r="J212" s="157">
        <f t="shared" si="20"/>
        <v>0</v>
      </c>
      <c r="K212" s="154" t="s">
        <v>1</v>
      </c>
      <c r="L212" s="158"/>
      <c r="M212" s="159" t="s">
        <v>1</v>
      </c>
      <c r="N212" s="160" t="s">
        <v>39</v>
      </c>
      <c r="O212" s="148">
        <v>0</v>
      </c>
      <c r="P212" s="148">
        <f t="shared" si="21"/>
        <v>0</v>
      </c>
      <c r="Q212" s="148">
        <v>1.8499999999999999E-2</v>
      </c>
      <c r="R212" s="148">
        <f t="shared" si="22"/>
        <v>1.8499999999999999E-2</v>
      </c>
      <c r="S212" s="148">
        <v>0</v>
      </c>
      <c r="T212" s="149">
        <f t="shared" si="23"/>
        <v>0</v>
      </c>
      <c r="AR212" s="150" t="s">
        <v>176</v>
      </c>
      <c r="AT212" s="150" t="s">
        <v>173</v>
      </c>
      <c r="AU212" s="150" t="s">
        <v>84</v>
      </c>
      <c r="AY212" s="13" t="s">
        <v>127</v>
      </c>
      <c r="BE212" s="151">
        <f t="shared" si="24"/>
        <v>0</v>
      </c>
      <c r="BF212" s="151">
        <f t="shared" si="25"/>
        <v>0</v>
      </c>
      <c r="BG212" s="151">
        <f t="shared" si="26"/>
        <v>0</v>
      </c>
      <c r="BH212" s="151">
        <f t="shared" si="27"/>
        <v>0</v>
      </c>
      <c r="BI212" s="151">
        <f t="shared" si="28"/>
        <v>0</v>
      </c>
      <c r="BJ212" s="13" t="s">
        <v>82</v>
      </c>
      <c r="BK212" s="151">
        <f t="shared" si="29"/>
        <v>0</v>
      </c>
      <c r="BL212" s="13" t="s">
        <v>134</v>
      </c>
      <c r="BM212" s="150" t="s">
        <v>556</v>
      </c>
    </row>
    <row r="213" spans="2:65" s="1" customFormat="1" ht="24" customHeight="1">
      <c r="B213" s="114"/>
      <c r="C213" s="140" t="s">
        <v>208</v>
      </c>
      <c r="D213" s="140" t="s">
        <v>130</v>
      </c>
      <c r="E213" s="141" t="s">
        <v>557</v>
      </c>
      <c r="F213" s="142" t="s">
        <v>558</v>
      </c>
      <c r="G213" s="143" t="s">
        <v>207</v>
      </c>
      <c r="H213" s="144">
        <v>1</v>
      </c>
      <c r="I213" s="165"/>
      <c r="J213" s="145">
        <f t="shared" si="20"/>
        <v>0</v>
      </c>
      <c r="K213" s="142" t="s">
        <v>1</v>
      </c>
      <c r="L213" s="27"/>
      <c r="M213" s="146" t="s">
        <v>1</v>
      </c>
      <c r="N213" s="147" t="s">
        <v>39</v>
      </c>
      <c r="O213" s="148">
        <v>16</v>
      </c>
      <c r="P213" s="148">
        <f t="shared" si="21"/>
        <v>16</v>
      </c>
      <c r="Q213" s="148">
        <v>0</v>
      </c>
      <c r="R213" s="148">
        <f t="shared" si="22"/>
        <v>0</v>
      </c>
      <c r="S213" s="148">
        <v>0</v>
      </c>
      <c r="T213" s="149">
        <f t="shared" si="23"/>
        <v>0</v>
      </c>
      <c r="AR213" s="150" t="s">
        <v>134</v>
      </c>
      <c r="AT213" s="150" t="s">
        <v>130</v>
      </c>
      <c r="AU213" s="150" t="s">
        <v>84</v>
      </c>
      <c r="AY213" s="13" t="s">
        <v>127</v>
      </c>
      <c r="BE213" s="151">
        <f t="shared" si="24"/>
        <v>0</v>
      </c>
      <c r="BF213" s="151">
        <f t="shared" si="25"/>
        <v>0</v>
      </c>
      <c r="BG213" s="151">
        <f t="shared" si="26"/>
        <v>0</v>
      </c>
      <c r="BH213" s="151">
        <f t="shared" si="27"/>
        <v>0</v>
      </c>
      <c r="BI213" s="151">
        <f t="shared" si="28"/>
        <v>0</v>
      </c>
      <c r="BJ213" s="13" t="s">
        <v>82</v>
      </c>
      <c r="BK213" s="151">
        <f t="shared" si="29"/>
        <v>0</v>
      </c>
      <c r="BL213" s="13" t="s">
        <v>134</v>
      </c>
      <c r="BM213" s="150" t="s">
        <v>559</v>
      </c>
    </row>
    <row r="214" spans="2:65" s="1" customFormat="1" ht="60" customHeight="1">
      <c r="B214" s="114"/>
      <c r="C214" s="152" t="s">
        <v>560</v>
      </c>
      <c r="D214" s="152" t="s">
        <v>173</v>
      </c>
      <c r="E214" s="153" t="s">
        <v>561</v>
      </c>
      <c r="F214" s="154" t="s">
        <v>562</v>
      </c>
      <c r="G214" s="155" t="s">
        <v>154</v>
      </c>
      <c r="H214" s="156">
        <v>1</v>
      </c>
      <c r="I214" s="166"/>
      <c r="J214" s="157">
        <f t="shared" si="20"/>
        <v>0</v>
      </c>
      <c r="K214" s="154" t="s">
        <v>1</v>
      </c>
      <c r="L214" s="158"/>
      <c r="M214" s="159" t="s">
        <v>1</v>
      </c>
      <c r="N214" s="160" t="s">
        <v>39</v>
      </c>
      <c r="O214" s="148">
        <v>0</v>
      </c>
      <c r="P214" s="148">
        <f t="shared" si="21"/>
        <v>0</v>
      </c>
      <c r="Q214" s="148">
        <v>0.01</v>
      </c>
      <c r="R214" s="148">
        <f t="shared" si="22"/>
        <v>0.01</v>
      </c>
      <c r="S214" s="148">
        <v>0</v>
      </c>
      <c r="T214" s="149">
        <f t="shared" si="23"/>
        <v>0</v>
      </c>
      <c r="AR214" s="150" t="s">
        <v>176</v>
      </c>
      <c r="AT214" s="150" t="s">
        <v>173</v>
      </c>
      <c r="AU214" s="150" t="s">
        <v>84</v>
      </c>
      <c r="AY214" s="13" t="s">
        <v>127</v>
      </c>
      <c r="BE214" s="151">
        <f t="shared" si="24"/>
        <v>0</v>
      </c>
      <c r="BF214" s="151">
        <f t="shared" si="25"/>
        <v>0</v>
      </c>
      <c r="BG214" s="151">
        <f t="shared" si="26"/>
        <v>0</v>
      </c>
      <c r="BH214" s="151">
        <f t="shared" si="27"/>
        <v>0</v>
      </c>
      <c r="BI214" s="151">
        <f t="shared" si="28"/>
        <v>0</v>
      </c>
      <c r="BJ214" s="13" t="s">
        <v>82</v>
      </c>
      <c r="BK214" s="151">
        <f t="shared" si="29"/>
        <v>0</v>
      </c>
      <c r="BL214" s="13" t="s">
        <v>134</v>
      </c>
      <c r="BM214" s="150" t="s">
        <v>563</v>
      </c>
    </row>
    <row r="215" spans="2:65" s="1" customFormat="1" ht="24" customHeight="1">
      <c r="B215" s="114"/>
      <c r="C215" s="140" t="s">
        <v>564</v>
      </c>
      <c r="D215" s="140" t="s">
        <v>130</v>
      </c>
      <c r="E215" s="141" t="s">
        <v>565</v>
      </c>
      <c r="F215" s="142" t="s">
        <v>566</v>
      </c>
      <c r="G215" s="143" t="s">
        <v>248</v>
      </c>
      <c r="H215" s="144">
        <v>1.2E-2</v>
      </c>
      <c r="I215" s="165"/>
      <c r="J215" s="145">
        <f t="shared" si="20"/>
        <v>0</v>
      </c>
      <c r="K215" s="142" t="s">
        <v>1</v>
      </c>
      <c r="L215" s="27"/>
      <c r="M215" s="146" t="s">
        <v>1</v>
      </c>
      <c r="N215" s="147" t="s">
        <v>39</v>
      </c>
      <c r="O215" s="148">
        <v>3.169</v>
      </c>
      <c r="P215" s="148">
        <f t="shared" si="21"/>
        <v>3.8027999999999999E-2</v>
      </c>
      <c r="Q215" s="148">
        <v>0</v>
      </c>
      <c r="R215" s="148">
        <f t="shared" si="22"/>
        <v>0</v>
      </c>
      <c r="S215" s="148">
        <v>0</v>
      </c>
      <c r="T215" s="149">
        <f t="shared" si="23"/>
        <v>0</v>
      </c>
      <c r="AR215" s="150" t="s">
        <v>134</v>
      </c>
      <c r="AT215" s="150" t="s">
        <v>130</v>
      </c>
      <c r="AU215" s="150" t="s">
        <v>84</v>
      </c>
      <c r="AY215" s="13" t="s">
        <v>127</v>
      </c>
      <c r="BE215" s="151">
        <f t="shared" si="24"/>
        <v>0</v>
      </c>
      <c r="BF215" s="151">
        <f t="shared" si="25"/>
        <v>0</v>
      </c>
      <c r="BG215" s="151">
        <f t="shared" si="26"/>
        <v>0</v>
      </c>
      <c r="BH215" s="151">
        <f t="shared" si="27"/>
        <v>0</v>
      </c>
      <c r="BI215" s="151">
        <f t="shared" si="28"/>
        <v>0</v>
      </c>
      <c r="BJ215" s="13" t="s">
        <v>82</v>
      </c>
      <c r="BK215" s="151">
        <f t="shared" si="29"/>
        <v>0</v>
      </c>
      <c r="BL215" s="13" t="s">
        <v>134</v>
      </c>
      <c r="BM215" s="150" t="s">
        <v>567</v>
      </c>
    </row>
    <row r="216" spans="2:65" s="1" customFormat="1" ht="24" customHeight="1">
      <c r="B216" s="114"/>
      <c r="C216" s="140" t="s">
        <v>568</v>
      </c>
      <c r="D216" s="140" t="s">
        <v>130</v>
      </c>
      <c r="E216" s="141" t="s">
        <v>569</v>
      </c>
      <c r="F216" s="142" t="s">
        <v>570</v>
      </c>
      <c r="G216" s="143" t="s">
        <v>248</v>
      </c>
      <c r="H216" s="144">
        <v>4.5999999999999999E-2</v>
      </c>
      <c r="I216" s="165"/>
      <c r="J216" s="145">
        <f t="shared" si="20"/>
        <v>0</v>
      </c>
      <c r="K216" s="142" t="s">
        <v>1</v>
      </c>
      <c r="L216" s="27"/>
      <c r="M216" s="146" t="s">
        <v>1</v>
      </c>
      <c r="N216" s="147" t="s">
        <v>39</v>
      </c>
      <c r="O216" s="148">
        <v>2.3639999999999999</v>
      </c>
      <c r="P216" s="148">
        <f t="shared" si="21"/>
        <v>0.10874399999999999</v>
      </c>
      <c r="Q216" s="148">
        <v>0</v>
      </c>
      <c r="R216" s="148">
        <f t="shared" si="22"/>
        <v>0</v>
      </c>
      <c r="S216" s="148">
        <v>0</v>
      </c>
      <c r="T216" s="149">
        <f t="shared" si="23"/>
        <v>0</v>
      </c>
      <c r="AR216" s="150" t="s">
        <v>134</v>
      </c>
      <c r="AT216" s="150" t="s">
        <v>130</v>
      </c>
      <c r="AU216" s="150" t="s">
        <v>84</v>
      </c>
      <c r="AY216" s="13" t="s">
        <v>127</v>
      </c>
      <c r="BE216" s="151">
        <f t="shared" si="24"/>
        <v>0</v>
      </c>
      <c r="BF216" s="151">
        <f t="shared" si="25"/>
        <v>0</v>
      </c>
      <c r="BG216" s="151">
        <f t="shared" si="26"/>
        <v>0</v>
      </c>
      <c r="BH216" s="151">
        <f t="shared" si="27"/>
        <v>0</v>
      </c>
      <c r="BI216" s="151">
        <f t="shared" si="28"/>
        <v>0</v>
      </c>
      <c r="BJ216" s="13" t="s">
        <v>82</v>
      </c>
      <c r="BK216" s="151">
        <f t="shared" si="29"/>
        <v>0</v>
      </c>
      <c r="BL216" s="13" t="s">
        <v>134</v>
      </c>
      <c r="BM216" s="150" t="s">
        <v>571</v>
      </c>
    </row>
    <row r="217" spans="2:65" s="1" customFormat="1" ht="24" customHeight="1">
      <c r="B217" s="114"/>
      <c r="C217" s="140" t="s">
        <v>572</v>
      </c>
      <c r="D217" s="140" t="s">
        <v>130</v>
      </c>
      <c r="E217" s="141" t="s">
        <v>573</v>
      </c>
      <c r="F217" s="142" t="s">
        <v>574</v>
      </c>
      <c r="G217" s="143" t="s">
        <v>248</v>
      </c>
      <c r="H217" s="144">
        <v>4.5999999999999999E-2</v>
      </c>
      <c r="I217" s="165"/>
      <c r="J217" s="145">
        <f t="shared" si="20"/>
        <v>0</v>
      </c>
      <c r="K217" s="142" t="s">
        <v>1</v>
      </c>
      <c r="L217" s="27"/>
      <c r="M217" s="146" t="s">
        <v>1</v>
      </c>
      <c r="N217" s="147" t="s">
        <v>39</v>
      </c>
      <c r="O217" s="148">
        <v>1.5</v>
      </c>
      <c r="P217" s="148">
        <f t="shared" si="21"/>
        <v>6.9000000000000006E-2</v>
      </c>
      <c r="Q217" s="148">
        <v>0</v>
      </c>
      <c r="R217" s="148">
        <f t="shared" si="22"/>
        <v>0</v>
      </c>
      <c r="S217" s="148">
        <v>0</v>
      </c>
      <c r="T217" s="149">
        <f t="shared" si="23"/>
        <v>0</v>
      </c>
      <c r="AR217" s="150" t="s">
        <v>134</v>
      </c>
      <c r="AT217" s="150" t="s">
        <v>130</v>
      </c>
      <c r="AU217" s="150" t="s">
        <v>84</v>
      </c>
      <c r="AY217" s="13" t="s">
        <v>127</v>
      </c>
      <c r="BE217" s="151">
        <f t="shared" si="24"/>
        <v>0</v>
      </c>
      <c r="BF217" s="151">
        <f t="shared" si="25"/>
        <v>0</v>
      </c>
      <c r="BG217" s="151">
        <f t="shared" si="26"/>
        <v>0</v>
      </c>
      <c r="BH217" s="151">
        <f t="shared" si="27"/>
        <v>0</v>
      </c>
      <c r="BI217" s="151">
        <f t="shared" si="28"/>
        <v>0</v>
      </c>
      <c r="BJ217" s="13" t="s">
        <v>82</v>
      </c>
      <c r="BK217" s="151">
        <f t="shared" si="29"/>
        <v>0</v>
      </c>
      <c r="BL217" s="13" t="s">
        <v>134</v>
      </c>
      <c r="BM217" s="150" t="s">
        <v>575</v>
      </c>
    </row>
    <row r="218" spans="2:65" s="1" customFormat="1" ht="24" customHeight="1">
      <c r="B218" s="114"/>
      <c r="C218" s="140" t="s">
        <v>576</v>
      </c>
      <c r="D218" s="140" t="s">
        <v>130</v>
      </c>
      <c r="E218" s="141" t="s">
        <v>577</v>
      </c>
      <c r="F218" s="142" t="s">
        <v>578</v>
      </c>
      <c r="G218" s="143" t="s">
        <v>248</v>
      </c>
      <c r="H218" s="144">
        <v>4.5999999999999999E-2</v>
      </c>
      <c r="I218" s="165"/>
      <c r="J218" s="145">
        <f t="shared" si="20"/>
        <v>0</v>
      </c>
      <c r="K218" s="142" t="s">
        <v>1</v>
      </c>
      <c r="L218" s="27"/>
      <c r="M218" s="146" t="s">
        <v>1</v>
      </c>
      <c r="N218" s="147" t="s">
        <v>39</v>
      </c>
      <c r="O218" s="148">
        <v>0.93899999999999995</v>
      </c>
      <c r="P218" s="148">
        <f t="shared" si="21"/>
        <v>4.3193999999999996E-2</v>
      </c>
      <c r="Q218" s="148">
        <v>0</v>
      </c>
      <c r="R218" s="148">
        <f t="shared" si="22"/>
        <v>0</v>
      </c>
      <c r="S218" s="148">
        <v>0</v>
      </c>
      <c r="T218" s="149">
        <f t="shared" si="23"/>
        <v>0</v>
      </c>
      <c r="AR218" s="150" t="s">
        <v>134</v>
      </c>
      <c r="AT218" s="150" t="s">
        <v>130</v>
      </c>
      <c r="AU218" s="150" t="s">
        <v>84</v>
      </c>
      <c r="AY218" s="13" t="s">
        <v>127</v>
      </c>
      <c r="BE218" s="151">
        <f t="shared" si="24"/>
        <v>0</v>
      </c>
      <c r="BF218" s="151">
        <f t="shared" si="25"/>
        <v>0</v>
      </c>
      <c r="BG218" s="151">
        <f t="shared" si="26"/>
        <v>0</v>
      </c>
      <c r="BH218" s="151">
        <f t="shared" si="27"/>
        <v>0</v>
      </c>
      <c r="BI218" s="151">
        <f t="shared" si="28"/>
        <v>0</v>
      </c>
      <c r="BJ218" s="13" t="s">
        <v>82</v>
      </c>
      <c r="BK218" s="151">
        <f t="shared" si="29"/>
        <v>0</v>
      </c>
      <c r="BL218" s="13" t="s">
        <v>134</v>
      </c>
      <c r="BM218" s="150" t="s">
        <v>579</v>
      </c>
    </row>
    <row r="219" spans="2:65" s="11" customFormat="1" ht="22.9" customHeight="1">
      <c r="B219" s="128"/>
      <c r="D219" s="129" t="s">
        <v>73</v>
      </c>
      <c r="E219" s="138" t="s">
        <v>580</v>
      </c>
      <c r="F219" s="138" t="s">
        <v>581</v>
      </c>
      <c r="I219" s="168"/>
      <c r="J219" s="139">
        <f>BK219</f>
        <v>0</v>
      </c>
      <c r="L219" s="128"/>
      <c r="M219" s="132"/>
      <c r="N219" s="133"/>
      <c r="O219" s="133"/>
      <c r="P219" s="134">
        <f>SUM(P220:P228)</f>
        <v>3.1065239999999998</v>
      </c>
      <c r="Q219" s="133"/>
      <c r="R219" s="134">
        <f>SUM(R220:R228)</f>
        <v>6.1599999999999997E-3</v>
      </c>
      <c r="S219" s="133"/>
      <c r="T219" s="135">
        <f>SUM(T220:T228)</f>
        <v>0</v>
      </c>
      <c r="AR219" s="129" t="s">
        <v>84</v>
      </c>
      <c r="AT219" s="136" t="s">
        <v>73</v>
      </c>
      <c r="AU219" s="136" t="s">
        <v>82</v>
      </c>
      <c r="AY219" s="129" t="s">
        <v>127</v>
      </c>
      <c r="BK219" s="137">
        <f>SUM(BK220:BK228)</f>
        <v>0</v>
      </c>
    </row>
    <row r="220" spans="2:65" s="1" customFormat="1" ht="16.5" customHeight="1">
      <c r="B220" s="114"/>
      <c r="C220" s="140" t="s">
        <v>582</v>
      </c>
      <c r="D220" s="140" t="s">
        <v>130</v>
      </c>
      <c r="E220" s="141" t="s">
        <v>583</v>
      </c>
      <c r="F220" s="142" t="s">
        <v>584</v>
      </c>
      <c r="G220" s="143" t="s">
        <v>133</v>
      </c>
      <c r="H220" s="144">
        <v>8</v>
      </c>
      <c r="I220" s="165"/>
      <c r="J220" s="145">
        <f t="shared" ref="J220:J228" si="30">ROUND(I220*H220,2)</f>
        <v>0</v>
      </c>
      <c r="K220" s="142" t="s">
        <v>1</v>
      </c>
      <c r="L220" s="27"/>
      <c r="M220" s="146" t="s">
        <v>1</v>
      </c>
      <c r="N220" s="147" t="s">
        <v>39</v>
      </c>
      <c r="O220" s="148">
        <v>8.3000000000000004E-2</v>
      </c>
      <c r="P220" s="148">
        <f t="shared" ref="P220:P228" si="31">O220*H220</f>
        <v>0.66400000000000003</v>
      </c>
      <c r="Q220" s="148">
        <v>0</v>
      </c>
      <c r="R220" s="148">
        <f t="shared" ref="R220:R228" si="32">Q220*H220</f>
        <v>0</v>
      </c>
      <c r="S220" s="148">
        <v>0</v>
      </c>
      <c r="T220" s="149">
        <f t="shared" ref="T220:T228" si="33">S220*H220</f>
        <v>0</v>
      </c>
      <c r="AR220" s="150" t="s">
        <v>134</v>
      </c>
      <c r="AT220" s="150" t="s">
        <v>130</v>
      </c>
      <c r="AU220" s="150" t="s">
        <v>84</v>
      </c>
      <c r="AY220" s="13" t="s">
        <v>127</v>
      </c>
      <c r="BE220" s="151">
        <f t="shared" ref="BE220:BE228" si="34">IF(N220="základní",J220,0)</f>
        <v>0</v>
      </c>
      <c r="BF220" s="151">
        <f t="shared" ref="BF220:BF228" si="35">IF(N220="snížená",J220,0)</f>
        <v>0</v>
      </c>
      <c r="BG220" s="151">
        <f t="shared" ref="BG220:BG228" si="36">IF(N220="zákl. přenesená",J220,0)</f>
        <v>0</v>
      </c>
      <c r="BH220" s="151">
        <f t="shared" ref="BH220:BH228" si="37">IF(N220="sníž. přenesená",J220,0)</f>
        <v>0</v>
      </c>
      <c r="BI220" s="151">
        <f t="shared" ref="BI220:BI228" si="38">IF(N220="nulová",J220,0)</f>
        <v>0</v>
      </c>
      <c r="BJ220" s="13" t="s">
        <v>82</v>
      </c>
      <c r="BK220" s="151">
        <f t="shared" ref="BK220:BK228" si="39">ROUND(I220*H220,2)</f>
        <v>0</v>
      </c>
      <c r="BL220" s="13" t="s">
        <v>134</v>
      </c>
      <c r="BM220" s="150" t="s">
        <v>585</v>
      </c>
    </row>
    <row r="221" spans="2:65" s="1" customFormat="1" ht="16.5" customHeight="1">
      <c r="B221" s="114"/>
      <c r="C221" s="152" t="s">
        <v>586</v>
      </c>
      <c r="D221" s="152" t="s">
        <v>173</v>
      </c>
      <c r="E221" s="153" t="s">
        <v>587</v>
      </c>
      <c r="F221" s="154" t="s">
        <v>588</v>
      </c>
      <c r="G221" s="155" t="s">
        <v>133</v>
      </c>
      <c r="H221" s="156">
        <v>8</v>
      </c>
      <c r="I221" s="166"/>
      <c r="J221" s="157">
        <f t="shared" si="30"/>
        <v>0</v>
      </c>
      <c r="K221" s="154" t="s">
        <v>1</v>
      </c>
      <c r="L221" s="158"/>
      <c r="M221" s="159" t="s">
        <v>1</v>
      </c>
      <c r="N221" s="160" t="s">
        <v>39</v>
      </c>
      <c r="O221" s="148">
        <v>0</v>
      </c>
      <c r="P221" s="148">
        <f t="shared" si="31"/>
        <v>0</v>
      </c>
      <c r="Q221" s="148">
        <v>3.3E-4</v>
      </c>
      <c r="R221" s="148">
        <f t="shared" si="32"/>
        <v>2.64E-3</v>
      </c>
      <c r="S221" s="148">
        <v>0</v>
      </c>
      <c r="T221" s="149">
        <f t="shared" si="33"/>
        <v>0</v>
      </c>
      <c r="AR221" s="150" t="s">
        <v>176</v>
      </c>
      <c r="AT221" s="150" t="s">
        <v>173</v>
      </c>
      <c r="AU221" s="150" t="s">
        <v>84</v>
      </c>
      <c r="AY221" s="13" t="s">
        <v>127</v>
      </c>
      <c r="BE221" s="151">
        <f t="shared" si="34"/>
        <v>0</v>
      </c>
      <c r="BF221" s="151">
        <f t="shared" si="35"/>
        <v>0</v>
      </c>
      <c r="BG221" s="151">
        <f t="shared" si="36"/>
        <v>0</v>
      </c>
      <c r="BH221" s="151">
        <f t="shared" si="37"/>
        <v>0</v>
      </c>
      <c r="BI221" s="151">
        <f t="shared" si="38"/>
        <v>0</v>
      </c>
      <c r="BJ221" s="13" t="s">
        <v>82</v>
      </c>
      <c r="BK221" s="151">
        <f t="shared" si="39"/>
        <v>0</v>
      </c>
      <c r="BL221" s="13" t="s">
        <v>134</v>
      </c>
      <c r="BM221" s="150" t="s">
        <v>589</v>
      </c>
    </row>
    <row r="222" spans="2:65" s="1" customFormat="1" ht="24" customHeight="1">
      <c r="B222" s="114"/>
      <c r="C222" s="140" t="s">
        <v>590</v>
      </c>
      <c r="D222" s="140" t="s">
        <v>130</v>
      </c>
      <c r="E222" s="141" t="s">
        <v>591</v>
      </c>
      <c r="F222" s="142" t="s">
        <v>592</v>
      </c>
      <c r="G222" s="143" t="s">
        <v>154</v>
      </c>
      <c r="H222" s="144">
        <v>4</v>
      </c>
      <c r="I222" s="165"/>
      <c r="J222" s="145">
        <f t="shared" si="30"/>
        <v>0</v>
      </c>
      <c r="K222" s="142" t="s">
        <v>1</v>
      </c>
      <c r="L222" s="27"/>
      <c r="M222" s="146" t="s">
        <v>1</v>
      </c>
      <c r="N222" s="147" t="s">
        <v>39</v>
      </c>
      <c r="O222" s="148">
        <v>0.113</v>
      </c>
      <c r="P222" s="148">
        <f t="shared" si="31"/>
        <v>0.45200000000000001</v>
      </c>
      <c r="Q222" s="148">
        <v>2.7999999999999998E-4</v>
      </c>
      <c r="R222" s="148">
        <f t="shared" si="32"/>
        <v>1.1199999999999999E-3</v>
      </c>
      <c r="S222" s="148">
        <v>0</v>
      </c>
      <c r="T222" s="149">
        <f t="shared" si="33"/>
        <v>0</v>
      </c>
      <c r="AR222" s="150" t="s">
        <v>134</v>
      </c>
      <c r="AT222" s="150" t="s">
        <v>130</v>
      </c>
      <c r="AU222" s="150" t="s">
        <v>84</v>
      </c>
      <c r="AY222" s="13" t="s">
        <v>127</v>
      </c>
      <c r="BE222" s="151">
        <f t="shared" si="34"/>
        <v>0</v>
      </c>
      <c r="BF222" s="151">
        <f t="shared" si="35"/>
        <v>0</v>
      </c>
      <c r="BG222" s="151">
        <f t="shared" si="36"/>
        <v>0</v>
      </c>
      <c r="BH222" s="151">
        <f t="shared" si="37"/>
        <v>0</v>
      </c>
      <c r="BI222" s="151">
        <f t="shared" si="38"/>
        <v>0</v>
      </c>
      <c r="BJ222" s="13" t="s">
        <v>82</v>
      </c>
      <c r="BK222" s="151">
        <f t="shared" si="39"/>
        <v>0</v>
      </c>
      <c r="BL222" s="13" t="s">
        <v>134</v>
      </c>
      <c r="BM222" s="150" t="s">
        <v>593</v>
      </c>
    </row>
    <row r="223" spans="2:65" s="1" customFormat="1" ht="16.5" customHeight="1">
      <c r="B223" s="114"/>
      <c r="C223" s="140" t="s">
        <v>594</v>
      </c>
      <c r="D223" s="140" t="s">
        <v>130</v>
      </c>
      <c r="E223" s="141" t="s">
        <v>595</v>
      </c>
      <c r="F223" s="142" t="s">
        <v>596</v>
      </c>
      <c r="G223" s="143" t="s">
        <v>154</v>
      </c>
      <c r="H223" s="144">
        <v>8</v>
      </c>
      <c r="I223" s="165"/>
      <c r="J223" s="145">
        <f t="shared" si="30"/>
        <v>0</v>
      </c>
      <c r="K223" s="142" t="s">
        <v>1</v>
      </c>
      <c r="L223" s="27"/>
      <c r="M223" s="146" t="s">
        <v>1</v>
      </c>
      <c r="N223" s="147" t="s">
        <v>39</v>
      </c>
      <c r="O223" s="148">
        <v>0.246</v>
      </c>
      <c r="P223" s="148">
        <f t="shared" si="31"/>
        <v>1.968</v>
      </c>
      <c r="Q223" s="148">
        <v>1.3999999999999999E-4</v>
      </c>
      <c r="R223" s="148">
        <f t="shared" si="32"/>
        <v>1.1199999999999999E-3</v>
      </c>
      <c r="S223" s="148">
        <v>0</v>
      </c>
      <c r="T223" s="149">
        <f t="shared" si="33"/>
        <v>0</v>
      </c>
      <c r="AR223" s="150" t="s">
        <v>134</v>
      </c>
      <c r="AT223" s="150" t="s">
        <v>130</v>
      </c>
      <c r="AU223" s="150" t="s">
        <v>84</v>
      </c>
      <c r="AY223" s="13" t="s">
        <v>127</v>
      </c>
      <c r="BE223" s="151">
        <f t="shared" si="34"/>
        <v>0</v>
      </c>
      <c r="BF223" s="151">
        <f t="shared" si="35"/>
        <v>0</v>
      </c>
      <c r="BG223" s="151">
        <f t="shared" si="36"/>
        <v>0</v>
      </c>
      <c r="BH223" s="151">
        <f t="shared" si="37"/>
        <v>0</v>
      </c>
      <c r="BI223" s="151">
        <f t="shared" si="38"/>
        <v>0</v>
      </c>
      <c r="BJ223" s="13" t="s">
        <v>82</v>
      </c>
      <c r="BK223" s="151">
        <f t="shared" si="39"/>
        <v>0</v>
      </c>
      <c r="BL223" s="13" t="s">
        <v>134</v>
      </c>
      <c r="BM223" s="150" t="s">
        <v>597</v>
      </c>
    </row>
    <row r="224" spans="2:65" s="1" customFormat="1" ht="16.5" customHeight="1">
      <c r="B224" s="114"/>
      <c r="C224" s="152" t="s">
        <v>598</v>
      </c>
      <c r="D224" s="152" t="s">
        <v>173</v>
      </c>
      <c r="E224" s="153" t="s">
        <v>599</v>
      </c>
      <c r="F224" s="154" t="s">
        <v>600</v>
      </c>
      <c r="G224" s="155" t="s">
        <v>154</v>
      </c>
      <c r="H224" s="156">
        <v>4</v>
      </c>
      <c r="I224" s="166"/>
      <c r="J224" s="157">
        <f t="shared" si="30"/>
        <v>0</v>
      </c>
      <c r="K224" s="154" t="s">
        <v>1</v>
      </c>
      <c r="L224" s="158"/>
      <c r="M224" s="159" t="s">
        <v>1</v>
      </c>
      <c r="N224" s="160" t="s">
        <v>39</v>
      </c>
      <c r="O224" s="148">
        <v>0</v>
      </c>
      <c r="P224" s="148">
        <f t="shared" si="31"/>
        <v>0</v>
      </c>
      <c r="Q224" s="148">
        <v>1E-4</v>
      </c>
      <c r="R224" s="148">
        <f t="shared" si="32"/>
        <v>4.0000000000000002E-4</v>
      </c>
      <c r="S224" s="148">
        <v>0</v>
      </c>
      <c r="T224" s="149">
        <f t="shared" si="33"/>
        <v>0</v>
      </c>
      <c r="AR224" s="150" t="s">
        <v>176</v>
      </c>
      <c r="AT224" s="150" t="s">
        <v>173</v>
      </c>
      <c r="AU224" s="150" t="s">
        <v>84</v>
      </c>
      <c r="AY224" s="13" t="s">
        <v>127</v>
      </c>
      <c r="BE224" s="151">
        <f t="shared" si="34"/>
        <v>0</v>
      </c>
      <c r="BF224" s="151">
        <f t="shared" si="35"/>
        <v>0</v>
      </c>
      <c r="BG224" s="151">
        <f t="shared" si="36"/>
        <v>0</v>
      </c>
      <c r="BH224" s="151">
        <f t="shared" si="37"/>
        <v>0</v>
      </c>
      <c r="BI224" s="151">
        <f t="shared" si="38"/>
        <v>0</v>
      </c>
      <c r="BJ224" s="13" t="s">
        <v>82</v>
      </c>
      <c r="BK224" s="151">
        <f t="shared" si="39"/>
        <v>0</v>
      </c>
      <c r="BL224" s="13" t="s">
        <v>134</v>
      </c>
      <c r="BM224" s="150" t="s">
        <v>601</v>
      </c>
    </row>
    <row r="225" spans="2:65" s="1" customFormat="1" ht="16.5" customHeight="1">
      <c r="B225" s="114"/>
      <c r="C225" s="152" t="s">
        <v>602</v>
      </c>
      <c r="D225" s="152" t="s">
        <v>173</v>
      </c>
      <c r="E225" s="153" t="s">
        <v>603</v>
      </c>
      <c r="F225" s="154" t="s">
        <v>604</v>
      </c>
      <c r="G225" s="155" t="s">
        <v>154</v>
      </c>
      <c r="H225" s="156">
        <v>4</v>
      </c>
      <c r="I225" s="166"/>
      <c r="J225" s="157">
        <f t="shared" si="30"/>
        <v>0</v>
      </c>
      <c r="K225" s="154" t="s">
        <v>1</v>
      </c>
      <c r="L225" s="158"/>
      <c r="M225" s="159" t="s">
        <v>1</v>
      </c>
      <c r="N225" s="160" t="s">
        <v>39</v>
      </c>
      <c r="O225" s="148">
        <v>0</v>
      </c>
      <c r="P225" s="148">
        <f t="shared" si="31"/>
        <v>0</v>
      </c>
      <c r="Q225" s="148">
        <v>2.2000000000000001E-4</v>
      </c>
      <c r="R225" s="148">
        <f t="shared" si="32"/>
        <v>8.8000000000000003E-4</v>
      </c>
      <c r="S225" s="148">
        <v>0</v>
      </c>
      <c r="T225" s="149">
        <f t="shared" si="33"/>
        <v>0</v>
      </c>
      <c r="AR225" s="150" t="s">
        <v>176</v>
      </c>
      <c r="AT225" s="150" t="s">
        <v>173</v>
      </c>
      <c r="AU225" s="150" t="s">
        <v>84</v>
      </c>
      <c r="AY225" s="13" t="s">
        <v>127</v>
      </c>
      <c r="BE225" s="151">
        <f t="shared" si="34"/>
        <v>0</v>
      </c>
      <c r="BF225" s="151">
        <f t="shared" si="35"/>
        <v>0</v>
      </c>
      <c r="BG225" s="151">
        <f t="shared" si="36"/>
        <v>0</v>
      </c>
      <c r="BH225" s="151">
        <f t="shared" si="37"/>
        <v>0</v>
      </c>
      <c r="BI225" s="151">
        <f t="shared" si="38"/>
        <v>0</v>
      </c>
      <c r="BJ225" s="13" t="s">
        <v>82</v>
      </c>
      <c r="BK225" s="151">
        <f t="shared" si="39"/>
        <v>0</v>
      </c>
      <c r="BL225" s="13" t="s">
        <v>134</v>
      </c>
      <c r="BM225" s="150" t="s">
        <v>605</v>
      </c>
    </row>
    <row r="226" spans="2:65" s="1" customFormat="1" ht="24" customHeight="1">
      <c r="B226" s="114"/>
      <c r="C226" s="140" t="s">
        <v>606</v>
      </c>
      <c r="D226" s="140" t="s">
        <v>130</v>
      </c>
      <c r="E226" s="141" t="s">
        <v>607</v>
      </c>
      <c r="F226" s="142" t="s">
        <v>608</v>
      </c>
      <c r="G226" s="143" t="s">
        <v>248</v>
      </c>
      <c r="H226" s="144">
        <v>6.0000000000000001E-3</v>
      </c>
      <c r="I226" s="165"/>
      <c r="J226" s="145">
        <f t="shared" si="30"/>
        <v>0</v>
      </c>
      <c r="K226" s="142" t="s">
        <v>1</v>
      </c>
      <c r="L226" s="27"/>
      <c r="M226" s="146" t="s">
        <v>1</v>
      </c>
      <c r="N226" s="147" t="s">
        <v>39</v>
      </c>
      <c r="O226" s="148">
        <v>1.5169999999999999</v>
      </c>
      <c r="P226" s="148">
        <f t="shared" si="31"/>
        <v>9.101999999999999E-3</v>
      </c>
      <c r="Q226" s="148">
        <v>0</v>
      </c>
      <c r="R226" s="148">
        <f t="shared" si="32"/>
        <v>0</v>
      </c>
      <c r="S226" s="148">
        <v>0</v>
      </c>
      <c r="T226" s="149">
        <f t="shared" si="33"/>
        <v>0</v>
      </c>
      <c r="AR226" s="150" t="s">
        <v>134</v>
      </c>
      <c r="AT226" s="150" t="s">
        <v>130</v>
      </c>
      <c r="AU226" s="150" t="s">
        <v>84</v>
      </c>
      <c r="AY226" s="13" t="s">
        <v>127</v>
      </c>
      <c r="BE226" s="151">
        <f t="shared" si="34"/>
        <v>0</v>
      </c>
      <c r="BF226" s="151">
        <f t="shared" si="35"/>
        <v>0</v>
      </c>
      <c r="BG226" s="151">
        <f t="shared" si="36"/>
        <v>0</v>
      </c>
      <c r="BH226" s="151">
        <f t="shared" si="37"/>
        <v>0</v>
      </c>
      <c r="BI226" s="151">
        <f t="shared" si="38"/>
        <v>0</v>
      </c>
      <c r="BJ226" s="13" t="s">
        <v>82</v>
      </c>
      <c r="BK226" s="151">
        <f t="shared" si="39"/>
        <v>0</v>
      </c>
      <c r="BL226" s="13" t="s">
        <v>134</v>
      </c>
      <c r="BM226" s="150" t="s">
        <v>609</v>
      </c>
    </row>
    <row r="227" spans="2:65" s="1" customFormat="1" ht="24" customHeight="1">
      <c r="B227" s="114"/>
      <c r="C227" s="140" t="s">
        <v>610</v>
      </c>
      <c r="D227" s="140" t="s">
        <v>130</v>
      </c>
      <c r="E227" s="141" t="s">
        <v>611</v>
      </c>
      <c r="F227" s="142" t="s">
        <v>612</v>
      </c>
      <c r="G227" s="143" t="s">
        <v>248</v>
      </c>
      <c r="H227" s="144">
        <v>6.0000000000000001E-3</v>
      </c>
      <c r="I227" s="165"/>
      <c r="J227" s="145">
        <f t="shared" si="30"/>
        <v>0</v>
      </c>
      <c r="K227" s="142" t="s">
        <v>1</v>
      </c>
      <c r="L227" s="27"/>
      <c r="M227" s="146" t="s">
        <v>1</v>
      </c>
      <c r="N227" s="147" t="s">
        <v>39</v>
      </c>
      <c r="O227" s="148">
        <v>1.25</v>
      </c>
      <c r="P227" s="148">
        <f t="shared" si="31"/>
        <v>7.4999999999999997E-3</v>
      </c>
      <c r="Q227" s="148">
        <v>0</v>
      </c>
      <c r="R227" s="148">
        <f t="shared" si="32"/>
        <v>0</v>
      </c>
      <c r="S227" s="148">
        <v>0</v>
      </c>
      <c r="T227" s="149">
        <f t="shared" si="33"/>
        <v>0</v>
      </c>
      <c r="AR227" s="150" t="s">
        <v>134</v>
      </c>
      <c r="AT227" s="150" t="s">
        <v>130</v>
      </c>
      <c r="AU227" s="150" t="s">
        <v>84</v>
      </c>
      <c r="AY227" s="13" t="s">
        <v>127</v>
      </c>
      <c r="BE227" s="151">
        <f t="shared" si="34"/>
        <v>0</v>
      </c>
      <c r="BF227" s="151">
        <f t="shared" si="35"/>
        <v>0</v>
      </c>
      <c r="BG227" s="151">
        <f t="shared" si="36"/>
        <v>0</v>
      </c>
      <c r="BH227" s="151">
        <f t="shared" si="37"/>
        <v>0</v>
      </c>
      <c r="BI227" s="151">
        <f t="shared" si="38"/>
        <v>0</v>
      </c>
      <c r="BJ227" s="13" t="s">
        <v>82</v>
      </c>
      <c r="BK227" s="151">
        <f t="shared" si="39"/>
        <v>0</v>
      </c>
      <c r="BL227" s="13" t="s">
        <v>134</v>
      </c>
      <c r="BM227" s="150" t="s">
        <v>613</v>
      </c>
    </row>
    <row r="228" spans="2:65" s="1" customFormat="1" ht="24" customHeight="1">
      <c r="B228" s="114"/>
      <c r="C228" s="140" t="s">
        <v>614</v>
      </c>
      <c r="D228" s="140" t="s">
        <v>130</v>
      </c>
      <c r="E228" s="141" t="s">
        <v>615</v>
      </c>
      <c r="F228" s="142" t="s">
        <v>616</v>
      </c>
      <c r="G228" s="143" t="s">
        <v>248</v>
      </c>
      <c r="H228" s="144">
        <v>6.0000000000000001E-3</v>
      </c>
      <c r="I228" s="165"/>
      <c r="J228" s="145">
        <f t="shared" si="30"/>
        <v>0</v>
      </c>
      <c r="K228" s="142" t="s">
        <v>1</v>
      </c>
      <c r="L228" s="27"/>
      <c r="M228" s="146" t="s">
        <v>1</v>
      </c>
      <c r="N228" s="147" t="s">
        <v>39</v>
      </c>
      <c r="O228" s="148">
        <v>0.98699999999999999</v>
      </c>
      <c r="P228" s="148">
        <f t="shared" si="31"/>
        <v>5.9220000000000002E-3</v>
      </c>
      <c r="Q228" s="148">
        <v>0</v>
      </c>
      <c r="R228" s="148">
        <f t="shared" si="32"/>
        <v>0</v>
      </c>
      <c r="S228" s="148">
        <v>0</v>
      </c>
      <c r="T228" s="149">
        <f t="shared" si="33"/>
        <v>0</v>
      </c>
      <c r="AR228" s="150" t="s">
        <v>134</v>
      </c>
      <c r="AT228" s="150" t="s">
        <v>130</v>
      </c>
      <c r="AU228" s="150" t="s">
        <v>84</v>
      </c>
      <c r="AY228" s="13" t="s">
        <v>127</v>
      </c>
      <c r="BE228" s="151">
        <f t="shared" si="34"/>
        <v>0</v>
      </c>
      <c r="BF228" s="151">
        <f t="shared" si="35"/>
        <v>0</v>
      </c>
      <c r="BG228" s="151">
        <f t="shared" si="36"/>
        <v>0</v>
      </c>
      <c r="BH228" s="151">
        <f t="shared" si="37"/>
        <v>0</v>
      </c>
      <c r="BI228" s="151">
        <f t="shared" si="38"/>
        <v>0</v>
      </c>
      <c r="BJ228" s="13" t="s">
        <v>82</v>
      </c>
      <c r="BK228" s="151">
        <f t="shared" si="39"/>
        <v>0</v>
      </c>
      <c r="BL228" s="13" t="s">
        <v>134</v>
      </c>
      <c r="BM228" s="150" t="s">
        <v>617</v>
      </c>
    </row>
    <row r="229" spans="2:65" s="11" customFormat="1" ht="22.9" customHeight="1">
      <c r="B229" s="128"/>
      <c r="D229" s="129" t="s">
        <v>73</v>
      </c>
      <c r="E229" s="138" t="s">
        <v>618</v>
      </c>
      <c r="F229" s="138" t="s">
        <v>619</v>
      </c>
      <c r="I229" s="168"/>
      <c r="J229" s="139">
        <f>BK229</f>
        <v>0</v>
      </c>
      <c r="L229" s="128"/>
      <c r="M229" s="132"/>
      <c r="N229" s="133"/>
      <c r="O229" s="133"/>
      <c r="P229" s="134">
        <f>SUM(P230:P259)</f>
        <v>255.19401800000003</v>
      </c>
      <c r="Q229" s="133"/>
      <c r="R229" s="134">
        <f>SUM(R230:R259)</f>
        <v>1.0403835935999997</v>
      </c>
      <c r="S229" s="133"/>
      <c r="T229" s="135">
        <f>SUM(T230:T259)</f>
        <v>5.5649999999999995</v>
      </c>
      <c r="AR229" s="129" t="s">
        <v>84</v>
      </c>
      <c r="AT229" s="136" t="s">
        <v>73</v>
      </c>
      <c r="AU229" s="136" t="s">
        <v>82</v>
      </c>
      <c r="AY229" s="129" t="s">
        <v>127</v>
      </c>
      <c r="BK229" s="137">
        <f>SUM(BK230:BK259)</f>
        <v>0</v>
      </c>
    </row>
    <row r="230" spans="2:65" s="1" customFormat="1" ht="24" customHeight="1">
      <c r="B230" s="114"/>
      <c r="C230" s="140" t="s">
        <v>620</v>
      </c>
      <c r="D230" s="140" t="s">
        <v>130</v>
      </c>
      <c r="E230" s="141" t="s">
        <v>621</v>
      </c>
      <c r="F230" s="142" t="s">
        <v>622</v>
      </c>
      <c r="G230" s="143" t="s">
        <v>207</v>
      </c>
      <c r="H230" s="144">
        <v>2</v>
      </c>
      <c r="I230" s="165"/>
      <c r="J230" s="145">
        <f t="shared" ref="J230:J259" si="40">ROUND(I230*H230,2)</f>
        <v>0</v>
      </c>
      <c r="K230" s="142" t="s">
        <v>1</v>
      </c>
      <c r="L230" s="27"/>
      <c r="M230" s="146" t="s">
        <v>1</v>
      </c>
      <c r="N230" s="147" t="s">
        <v>39</v>
      </c>
      <c r="O230" s="148">
        <v>32</v>
      </c>
      <c r="P230" s="148">
        <f t="shared" ref="P230:P259" si="41">O230*H230</f>
        <v>64</v>
      </c>
      <c r="Q230" s="148">
        <v>5.4752968000000004E-3</v>
      </c>
      <c r="R230" s="148">
        <f t="shared" ref="R230:R259" si="42">Q230*H230</f>
        <v>1.0950593600000001E-2</v>
      </c>
      <c r="S230" s="148">
        <v>0</v>
      </c>
      <c r="T230" s="149">
        <f t="shared" ref="T230:T259" si="43">S230*H230</f>
        <v>0</v>
      </c>
      <c r="AR230" s="150" t="s">
        <v>134</v>
      </c>
      <c r="AT230" s="150" t="s">
        <v>130</v>
      </c>
      <c r="AU230" s="150" t="s">
        <v>84</v>
      </c>
      <c r="AY230" s="13" t="s">
        <v>127</v>
      </c>
      <c r="BE230" s="151">
        <f t="shared" ref="BE230:BE259" si="44">IF(N230="základní",J230,0)</f>
        <v>0</v>
      </c>
      <c r="BF230" s="151">
        <f t="shared" ref="BF230:BF259" si="45">IF(N230="snížená",J230,0)</f>
        <v>0</v>
      </c>
      <c r="BG230" s="151">
        <f t="shared" ref="BG230:BG259" si="46">IF(N230="zákl. přenesená",J230,0)</f>
        <v>0</v>
      </c>
      <c r="BH230" s="151">
        <f t="shared" ref="BH230:BH259" si="47">IF(N230="sníž. přenesená",J230,0)</f>
        <v>0</v>
      </c>
      <c r="BI230" s="151">
        <f t="shared" ref="BI230:BI259" si="48">IF(N230="nulová",J230,0)</f>
        <v>0</v>
      </c>
      <c r="BJ230" s="13" t="s">
        <v>82</v>
      </c>
      <c r="BK230" s="151">
        <f t="shared" ref="BK230:BK259" si="49">ROUND(I230*H230,2)</f>
        <v>0</v>
      </c>
      <c r="BL230" s="13" t="s">
        <v>134</v>
      </c>
      <c r="BM230" s="150" t="s">
        <v>623</v>
      </c>
    </row>
    <row r="231" spans="2:65" s="1" customFormat="1" ht="48" customHeight="1">
      <c r="B231" s="114"/>
      <c r="C231" s="152" t="s">
        <v>624</v>
      </c>
      <c r="D231" s="152" t="s">
        <v>173</v>
      </c>
      <c r="E231" s="153" t="s">
        <v>625</v>
      </c>
      <c r="F231" s="154" t="s">
        <v>626</v>
      </c>
      <c r="G231" s="155" t="s">
        <v>154</v>
      </c>
      <c r="H231" s="156">
        <v>2</v>
      </c>
      <c r="I231" s="166"/>
      <c r="J231" s="157">
        <f t="shared" si="40"/>
        <v>0</v>
      </c>
      <c r="K231" s="154" t="s">
        <v>1</v>
      </c>
      <c r="L231" s="158"/>
      <c r="M231" s="159" t="s">
        <v>1</v>
      </c>
      <c r="N231" s="160" t="s">
        <v>39</v>
      </c>
      <c r="O231" s="148">
        <v>0</v>
      </c>
      <c r="P231" s="148">
        <f t="shared" si="41"/>
        <v>0</v>
      </c>
      <c r="Q231" s="148">
        <v>0.39</v>
      </c>
      <c r="R231" s="148">
        <f t="shared" si="42"/>
        <v>0.78</v>
      </c>
      <c r="S231" s="148">
        <v>0</v>
      </c>
      <c r="T231" s="149">
        <f t="shared" si="43"/>
        <v>0</v>
      </c>
      <c r="AR231" s="150" t="s">
        <v>176</v>
      </c>
      <c r="AT231" s="150" t="s">
        <v>173</v>
      </c>
      <c r="AU231" s="150" t="s">
        <v>84</v>
      </c>
      <c r="AY231" s="13" t="s">
        <v>127</v>
      </c>
      <c r="BE231" s="151">
        <f t="shared" si="44"/>
        <v>0</v>
      </c>
      <c r="BF231" s="151">
        <f t="shared" si="45"/>
        <v>0</v>
      </c>
      <c r="BG231" s="151">
        <f t="shared" si="46"/>
        <v>0</v>
      </c>
      <c r="BH231" s="151">
        <f t="shared" si="47"/>
        <v>0</v>
      </c>
      <c r="BI231" s="151">
        <f t="shared" si="48"/>
        <v>0</v>
      </c>
      <c r="BJ231" s="13" t="s">
        <v>82</v>
      </c>
      <c r="BK231" s="151">
        <f t="shared" si="49"/>
        <v>0</v>
      </c>
      <c r="BL231" s="13" t="s">
        <v>134</v>
      </c>
      <c r="BM231" s="150" t="s">
        <v>627</v>
      </c>
    </row>
    <row r="232" spans="2:65" s="1" customFormat="1" ht="24" customHeight="1">
      <c r="B232" s="114"/>
      <c r="C232" s="152" t="s">
        <v>628</v>
      </c>
      <c r="D232" s="152" t="s">
        <v>173</v>
      </c>
      <c r="E232" s="153" t="s">
        <v>629</v>
      </c>
      <c r="F232" s="154" t="s">
        <v>630</v>
      </c>
      <c r="G232" s="155" t="s">
        <v>154</v>
      </c>
      <c r="H232" s="156">
        <v>1</v>
      </c>
      <c r="I232" s="166"/>
      <c r="J232" s="157">
        <f t="shared" si="40"/>
        <v>0</v>
      </c>
      <c r="K232" s="154" t="s">
        <v>1</v>
      </c>
      <c r="L232" s="158"/>
      <c r="M232" s="159" t="s">
        <v>1</v>
      </c>
      <c r="N232" s="160" t="s">
        <v>39</v>
      </c>
      <c r="O232" s="148">
        <v>0</v>
      </c>
      <c r="P232" s="148">
        <f t="shared" si="41"/>
        <v>0</v>
      </c>
      <c r="Q232" s="148">
        <v>8.0000000000000004E-4</v>
      </c>
      <c r="R232" s="148">
        <f t="shared" si="42"/>
        <v>8.0000000000000004E-4</v>
      </c>
      <c r="S232" s="148">
        <v>0</v>
      </c>
      <c r="T232" s="149">
        <f t="shared" si="43"/>
        <v>0</v>
      </c>
      <c r="AR232" s="150" t="s">
        <v>176</v>
      </c>
      <c r="AT232" s="150" t="s">
        <v>173</v>
      </c>
      <c r="AU232" s="150" t="s">
        <v>84</v>
      </c>
      <c r="AY232" s="13" t="s">
        <v>127</v>
      </c>
      <c r="BE232" s="151">
        <f t="shared" si="44"/>
        <v>0</v>
      </c>
      <c r="BF232" s="151">
        <f t="shared" si="45"/>
        <v>0</v>
      </c>
      <c r="BG232" s="151">
        <f t="shared" si="46"/>
        <v>0</v>
      </c>
      <c r="BH232" s="151">
        <f t="shared" si="47"/>
        <v>0</v>
      </c>
      <c r="BI232" s="151">
        <f t="shared" si="48"/>
        <v>0</v>
      </c>
      <c r="BJ232" s="13" t="s">
        <v>82</v>
      </c>
      <c r="BK232" s="151">
        <f t="shared" si="49"/>
        <v>0</v>
      </c>
      <c r="BL232" s="13" t="s">
        <v>134</v>
      </c>
      <c r="BM232" s="150" t="s">
        <v>631</v>
      </c>
    </row>
    <row r="233" spans="2:65" s="1" customFormat="1" ht="24" customHeight="1">
      <c r="B233" s="114"/>
      <c r="C233" s="152" t="s">
        <v>632</v>
      </c>
      <c r="D233" s="152" t="s">
        <v>173</v>
      </c>
      <c r="E233" s="153" t="s">
        <v>633</v>
      </c>
      <c r="F233" s="154" t="s">
        <v>634</v>
      </c>
      <c r="G233" s="155" t="s">
        <v>133</v>
      </c>
      <c r="H233" s="156">
        <v>2</v>
      </c>
      <c r="I233" s="166"/>
      <c r="J233" s="157">
        <f t="shared" si="40"/>
        <v>0</v>
      </c>
      <c r="K233" s="154" t="s">
        <v>1</v>
      </c>
      <c r="L233" s="158"/>
      <c r="M233" s="159" t="s">
        <v>1</v>
      </c>
      <c r="N233" s="160" t="s">
        <v>39</v>
      </c>
      <c r="O233" s="148">
        <v>0</v>
      </c>
      <c r="P233" s="148">
        <f t="shared" si="41"/>
        <v>0</v>
      </c>
      <c r="Q233" s="148">
        <v>6.9999999999999999E-4</v>
      </c>
      <c r="R233" s="148">
        <f t="shared" si="42"/>
        <v>1.4E-3</v>
      </c>
      <c r="S233" s="148">
        <v>0</v>
      </c>
      <c r="T233" s="149">
        <f t="shared" si="43"/>
        <v>0</v>
      </c>
      <c r="AR233" s="150" t="s">
        <v>176</v>
      </c>
      <c r="AT233" s="150" t="s">
        <v>173</v>
      </c>
      <c r="AU233" s="150" t="s">
        <v>84</v>
      </c>
      <c r="AY233" s="13" t="s">
        <v>127</v>
      </c>
      <c r="BE233" s="151">
        <f t="shared" si="44"/>
        <v>0</v>
      </c>
      <c r="BF233" s="151">
        <f t="shared" si="45"/>
        <v>0</v>
      </c>
      <c r="BG233" s="151">
        <f t="shared" si="46"/>
        <v>0</v>
      </c>
      <c r="BH233" s="151">
        <f t="shared" si="47"/>
        <v>0</v>
      </c>
      <c r="BI233" s="151">
        <f t="shared" si="48"/>
        <v>0</v>
      </c>
      <c r="BJ233" s="13" t="s">
        <v>82</v>
      </c>
      <c r="BK233" s="151">
        <f t="shared" si="49"/>
        <v>0</v>
      </c>
      <c r="BL233" s="13" t="s">
        <v>134</v>
      </c>
      <c r="BM233" s="150" t="s">
        <v>635</v>
      </c>
    </row>
    <row r="234" spans="2:65" s="1" customFormat="1" ht="16.5" customHeight="1">
      <c r="B234" s="114"/>
      <c r="C234" s="152" t="s">
        <v>636</v>
      </c>
      <c r="D234" s="152" t="s">
        <v>173</v>
      </c>
      <c r="E234" s="153" t="s">
        <v>637</v>
      </c>
      <c r="F234" s="154" t="s">
        <v>638</v>
      </c>
      <c r="G234" s="155" t="s">
        <v>154</v>
      </c>
      <c r="H234" s="156">
        <v>2</v>
      </c>
      <c r="I234" s="166"/>
      <c r="J234" s="157">
        <f t="shared" si="40"/>
        <v>0</v>
      </c>
      <c r="K234" s="154" t="s">
        <v>1</v>
      </c>
      <c r="L234" s="158"/>
      <c r="M234" s="159" t="s">
        <v>1</v>
      </c>
      <c r="N234" s="160" t="s">
        <v>39</v>
      </c>
      <c r="O234" s="148">
        <v>0</v>
      </c>
      <c r="P234" s="148">
        <f t="shared" si="41"/>
        <v>0</v>
      </c>
      <c r="Q234" s="148">
        <v>8.8000000000000003E-4</v>
      </c>
      <c r="R234" s="148">
        <f t="shared" si="42"/>
        <v>1.7600000000000001E-3</v>
      </c>
      <c r="S234" s="148">
        <v>0</v>
      </c>
      <c r="T234" s="149">
        <f t="shared" si="43"/>
        <v>0</v>
      </c>
      <c r="AR234" s="150" t="s">
        <v>176</v>
      </c>
      <c r="AT234" s="150" t="s">
        <v>173</v>
      </c>
      <c r="AU234" s="150" t="s">
        <v>84</v>
      </c>
      <c r="AY234" s="13" t="s">
        <v>127</v>
      </c>
      <c r="BE234" s="151">
        <f t="shared" si="44"/>
        <v>0</v>
      </c>
      <c r="BF234" s="151">
        <f t="shared" si="45"/>
        <v>0</v>
      </c>
      <c r="BG234" s="151">
        <f t="shared" si="46"/>
        <v>0</v>
      </c>
      <c r="BH234" s="151">
        <f t="shared" si="47"/>
        <v>0</v>
      </c>
      <c r="BI234" s="151">
        <f t="shared" si="48"/>
        <v>0</v>
      </c>
      <c r="BJ234" s="13" t="s">
        <v>82</v>
      </c>
      <c r="BK234" s="151">
        <f t="shared" si="49"/>
        <v>0</v>
      </c>
      <c r="BL234" s="13" t="s">
        <v>134</v>
      </c>
      <c r="BM234" s="150" t="s">
        <v>639</v>
      </c>
    </row>
    <row r="235" spans="2:65" s="1" customFormat="1" ht="16.5" customHeight="1">
      <c r="B235" s="114"/>
      <c r="C235" s="152" t="s">
        <v>640</v>
      </c>
      <c r="D235" s="152" t="s">
        <v>173</v>
      </c>
      <c r="E235" s="153" t="s">
        <v>641</v>
      </c>
      <c r="F235" s="154" t="s">
        <v>642</v>
      </c>
      <c r="G235" s="155" t="s">
        <v>154</v>
      </c>
      <c r="H235" s="156">
        <v>2</v>
      </c>
      <c r="I235" s="166"/>
      <c r="J235" s="157">
        <f t="shared" si="40"/>
        <v>0</v>
      </c>
      <c r="K235" s="154" t="s">
        <v>1</v>
      </c>
      <c r="L235" s="158"/>
      <c r="M235" s="159" t="s">
        <v>1</v>
      </c>
      <c r="N235" s="160" t="s">
        <v>39</v>
      </c>
      <c r="O235" s="148">
        <v>0</v>
      </c>
      <c r="P235" s="148">
        <f t="shared" si="41"/>
        <v>0</v>
      </c>
      <c r="Q235" s="148">
        <v>1.6999999999999999E-3</v>
      </c>
      <c r="R235" s="148">
        <f t="shared" si="42"/>
        <v>3.3999999999999998E-3</v>
      </c>
      <c r="S235" s="148">
        <v>0</v>
      </c>
      <c r="T235" s="149">
        <f t="shared" si="43"/>
        <v>0</v>
      </c>
      <c r="AR235" s="150" t="s">
        <v>176</v>
      </c>
      <c r="AT235" s="150" t="s">
        <v>173</v>
      </c>
      <c r="AU235" s="150" t="s">
        <v>84</v>
      </c>
      <c r="AY235" s="13" t="s">
        <v>127</v>
      </c>
      <c r="BE235" s="151">
        <f t="shared" si="44"/>
        <v>0</v>
      </c>
      <c r="BF235" s="151">
        <f t="shared" si="45"/>
        <v>0</v>
      </c>
      <c r="BG235" s="151">
        <f t="shared" si="46"/>
        <v>0</v>
      </c>
      <c r="BH235" s="151">
        <f t="shared" si="47"/>
        <v>0</v>
      </c>
      <c r="BI235" s="151">
        <f t="shared" si="48"/>
        <v>0</v>
      </c>
      <c r="BJ235" s="13" t="s">
        <v>82</v>
      </c>
      <c r="BK235" s="151">
        <f t="shared" si="49"/>
        <v>0</v>
      </c>
      <c r="BL235" s="13" t="s">
        <v>134</v>
      </c>
      <c r="BM235" s="150" t="s">
        <v>643</v>
      </c>
    </row>
    <row r="236" spans="2:65" s="1" customFormat="1" ht="16.5" customHeight="1">
      <c r="B236" s="114"/>
      <c r="C236" s="152" t="s">
        <v>644</v>
      </c>
      <c r="D236" s="152" t="s">
        <v>173</v>
      </c>
      <c r="E236" s="153" t="s">
        <v>645</v>
      </c>
      <c r="F236" s="154" t="s">
        <v>646</v>
      </c>
      <c r="G236" s="155" t="s">
        <v>154</v>
      </c>
      <c r="H236" s="156">
        <v>2</v>
      </c>
      <c r="I236" s="166"/>
      <c r="J236" s="157">
        <f t="shared" si="40"/>
        <v>0</v>
      </c>
      <c r="K236" s="154" t="s">
        <v>1</v>
      </c>
      <c r="L236" s="158"/>
      <c r="M236" s="159" t="s">
        <v>1</v>
      </c>
      <c r="N236" s="160" t="s">
        <v>39</v>
      </c>
      <c r="O236" s="148">
        <v>0</v>
      </c>
      <c r="P236" s="148">
        <f t="shared" si="41"/>
        <v>0</v>
      </c>
      <c r="Q236" s="148">
        <v>1.2999999999999999E-2</v>
      </c>
      <c r="R236" s="148">
        <f t="shared" si="42"/>
        <v>2.5999999999999999E-2</v>
      </c>
      <c r="S236" s="148">
        <v>0</v>
      </c>
      <c r="T236" s="149">
        <f t="shared" si="43"/>
        <v>0</v>
      </c>
      <c r="AR236" s="150" t="s">
        <v>176</v>
      </c>
      <c r="AT236" s="150" t="s">
        <v>173</v>
      </c>
      <c r="AU236" s="150" t="s">
        <v>84</v>
      </c>
      <c r="AY236" s="13" t="s">
        <v>127</v>
      </c>
      <c r="BE236" s="151">
        <f t="shared" si="44"/>
        <v>0</v>
      </c>
      <c r="BF236" s="151">
        <f t="shared" si="45"/>
        <v>0</v>
      </c>
      <c r="BG236" s="151">
        <f t="shared" si="46"/>
        <v>0</v>
      </c>
      <c r="BH236" s="151">
        <f t="shared" si="47"/>
        <v>0</v>
      </c>
      <c r="BI236" s="151">
        <f t="shared" si="48"/>
        <v>0</v>
      </c>
      <c r="BJ236" s="13" t="s">
        <v>82</v>
      </c>
      <c r="BK236" s="151">
        <f t="shared" si="49"/>
        <v>0</v>
      </c>
      <c r="BL236" s="13" t="s">
        <v>134</v>
      </c>
      <c r="BM236" s="150" t="s">
        <v>647</v>
      </c>
    </row>
    <row r="237" spans="2:65" s="1" customFormat="1" ht="16.5" customHeight="1">
      <c r="B237" s="114"/>
      <c r="C237" s="152" t="s">
        <v>648</v>
      </c>
      <c r="D237" s="152" t="s">
        <v>173</v>
      </c>
      <c r="E237" s="153" t="s">
        <v>649</v>
      </c>
      <c r="F237" s="154" t="s">
        <v>650</v>
      </c>
      <c r="G237" s="155" t="s">
        <v>154</v>
      </c>
      <c r="H237" s="156">
        <v>2</v>
      </c>
      <c r="I237" s="166"/>
      <c r="J237" s="157">
        <f t="shared" si="40"/>
        <v>0</v>
      </c>
      <c r="K237" s="154" t="s">
        <v>1</v>
      </c>
      <c r="L237" s="158"/>
      <c r="M237" s="159" t="s">
        <v>1</v>
      </c>
      <c r="N237" s="160" t="s">
        <v>39</v>
      </c>
      <c r="O237" s="148">
        <v>0</v>
      </c>
      <c r="P237" s="148">
        <f t="shared" si="41"/>
        <v>0</v>
      </c>
      <c r="Q237" s="148">
        <v>4.4000000000000002E-4</v>
      </c>
      <c r="R237" s="148">
        <f t="shared" si="42"/>
        <v>8.8000000000000003E-4</v>
      </c>
      <c r="S237" s="148">
        <v>0</v>
      </c>
      <c r="T237" s="149">
        <f t="shared" si="43"/>
        <v>0</v>
      </c>
      <c r="AR237" s="150" t="s">
        <v>176</v>
      </c>
      <c r="AT237" s="150" t="s">
        <v>173</v>
      </c>
      <c r="AU237" s="150" t="s">
        <v>84</v>
      </c>
      <c r="AY237" s="13" t="s">
        <v>127</v>
      </c>
      <c r="BE237" s="151">
        <f t="shared" si="44"/>
        <v>0</v>
      </c>
      <c r="BF237" s="151">
        <f t="shared" si="45"/>
        <v>0</v>
      </c>
      <c r="BG237" s="151">
        <f t="shared" si="46"/>
        <v>0</v>
      </c>
      <c r="BH237" s="151">
        <f t="shared" si="47"/>
        <v>0</v>
      </c>
      <c r="BI237" s="151">
        <f t="shared" si="48"/>
        <v>0</v>
      </c>
      <c r="BJ237" s="13" t="s">
        <v>82</v>
      </c>
      <c r="BK237" s="151">
        <f t="shared" si="49"/>
        <v>0</v>
      </c>
      <c r="BL237" s="13" t="s">
        <v>134</v>
      </c>
      <c r="BM237" s="150" t="s">
        <v>651</v>
      </c>
    </row>
    <row r="238" spans="2:65" s="1" customFormat="1" ht="24" customHeight="1">
      <c r="B238" s="114"/>
      <c r="C238" s="152" t="s">
        <v>652</v>
      </c>
      <c r="D238" s="152" t="s">
        <v>173</v>
      </c>
      <c r="E238" s="153" t="s">
        <v>653</v>
      </c>
      <c r="F238" s="154" t="s">
        <v>654</v>
      </c>
      <c r="G238" s="155" t="s">
        <v>154</v>
      </c>
      <c r="H238" s="156">
        <v>1</v>
      </c>
      <c r="I238" s="166"/>
      <c r="J238" s="157">
        <f t="shared" si="40"/>
        <v>0</v>
      </c>
      <c r="K238" s="154" t="s">
        <v>1</v>
      </c>
      <c r="L238" s="158"/>
      <c r="M238" s="159" t="s">
        <v>1</v>
      </c>
      <c r="N238" s="160" t="s">
        <v>39</v>
      </c>
      <c r="O238" s="148">
        <v>0</v>
      </c>
      <c r="P238" s="148">
        <f t="shared" si="41"/>
        <v>0</v>
      </c>
      <c r="Q238" s="148">
        <v>5.0000000000000001E-4</v>
      </c>
      <c r="R238" s="148">
        <f t="shared" si="42"/>
        <v>5.0000000000000001E-4</v>
      </c>
      <c r="S238" s="148">
        <v>0</v>
      </c>
      <c r="T238" s="149">
        <f t="shared" si="43"/>
        <v>0</v>
      </c>
      <c r="AR238" s="150" t="s">
        <v>176</v>
      </c>
      <c r="AT238" s="150" t="s">
        <v>173</v>
      </c>
      <c r="AU238" s="150" t="s">
        <v>84</v>
      </c>
      <c r="AY238" s="13" t="s">
        <v>127</v>
      </c>
      <c r="BE238" s="151">
        <f t="shared" si="44"/>
        <v>0</v>
      </c>
      <c r="BF238" s="151">
        <f t="shared" si="45"/>
        <v>0</v>
      </c>
      <c r="BG238" s="151">
        <f t="shared" si="46"/>
        <v>0</v>
      </c>
      <c r="BH238" s="151">
        <f t="shared" si="47"/>
        <v>0</v>
      </c>
      <c r="BI238" s="151">
        <f t="shared" si="48"/>
        <v>0</v>
      </c>
      <c r="BJ238" s="13" t="s">
        <v>82</v>
      </c>
      <c r="BK238" s="151">
        <f t="shared" si="49"/>
        <v>0</v>
      </c>
      <c r="BL238" s="13" t="s">
        <v>134</v>
      </c>
      <c r="BM238" s="150" t="s">
        <v>655</v>
      </c>
    </row>
    <row r="239" spans="2:65" s="1" customFormat="1" ht="22.5" customHeight="1">
      <c r="B239" s="114"/>
      <c r="C239" s="152" t="s">
        <v>656</v>
      </c>
      <c r="D239" s="152" t="s">
        <v>173</v>
      </c>
      <c r="E239" s="153" t="s">
        <v>657</v>
      </c>
      <c r="F239" s="154" t="s">
        <v>658</v>
      </c>
      <c r="G239" s="155" t="s">
        <v>154</v>
      </c>
      <c r="H239" s="156">
        <v>1</v>
      </c>
      <c r="I239" s="166"/>
      <c r="J239" s="157">
        <f t="shared" si="40"/>
        <v>0</v>
      </c>
      <c r="K239" s="154" t="s">
        <v>1</v>
      </c>
      <c r="L239" s="158"/>
      <c r="M239" s="159" t="s">
        <v>1</v>
      </c>
      <c r="N239" s="160" t="s">
        <v>39</v>
      </c>
      <c r="O239" s="148">
        <v>0</v>
      </c>
      <c r="P239" s="148">
        <f t="shared" si="41"/>
        <v>0</v>
      </c>
      <c r="Q239" s="148">
        <v>9.0000000000000006E-5</v>
      </c>
      <c r="R239" s="148">
        <f t="shared" si="42"/>
        <v>9.0000000000000006E-5</v>
      </c>
      <c r="S239" s="148">
        <v>0</v>
      </c>
      <c r="T239" s="149">
        <f t="shared" si="43"/>
        <v>0</v>
      </c>
      <c r="AR239" s="150" t="s">
        <v>176</v>
      </c>
      <c r="AT239" s="150" t="s">
        <v>173</v>
      </c>
      <c r="AU239" s="150" t="s">
        <v>84</v>
      </c>
      <c r="AY239" s="13" t="s">
        <v>127</v>
      </c>
      <c r="BE239" s="151">
        <f t="shared" si="44"/>
        <v>0</v>
      </c>
      <c r="BF239" s="151">
        <f t="shared" si="45"/>
        <v>0</v>
      </c>
      <c r="BG239" s="151">
        <f t="shared" si="46"/>
        <v>0</v>
      </c>
      <c r="BH239" s="151">
        <f t="shared" si="47"/>
        <v>0</v>
      </c>
      <c r="BI239" s="151">
        <f t="shared" si="48"/>
        <v>0</v>
      </c>
      <c r="BJ239" s="13" t="s">
        <v>82</v>
      </c>
      <c r="BK239" s="151">
        <f t="shared" si="49"/>
        <v>0</v>
      </c>
      <c r="BL239" s="13" t="s">
        <v>134</v>
      </c>
      <c r="BM239" s="150" t="s">
        <v>659</v>
      </c>
    </row>
    <row r="240" spans="2:65" s="1" customFormat="1" ht="16.5" customHeight="1">
      <c r="B240" s="114"/>
      <c r="C240" s="152" t="s">
        <v>660</v>
      </c>
      <c r="D240" s="152" t="s">
        <v>173</v>
      </c>
      <c r="E240" s="153" t="s">
        <v>661</v>
      </c>
      <c r="F240" s="154" t="s">
        <v>662</v>
      </c>
      <c r="G240" s="155" t="s">
        <v>154</v>
      </c>
      <c r="H240" s="156">
        <v>2</v>
      </c>
      <c r="I240" s="166"/>
      <c r="J240" s="157">
        <f t="shared" si="40"/>
        <v>0</v>
      </c>
      <c r="K240" s="154" t="s">
        <v>1</v>
      </c>
      <c r="L240" s="158"/>
      <c r="M240" s="159" t="s">
        <v>1</v>
      </c>
      <c r="N240" s="160" t="s">
        <v>39</v>
      </c>
      <c r="O240" s="148">
        <v>0</v>
      </c>
      <c r="P240" s="148">
        <f t="shared" si="41"/>
        <v>0</v>
      </c>
      <c r="Q240" s="148">
        <v>9.0000000000000006E-5</v>
      </c>
      <c r="R240" s="148">
        <f t="shared" si="42"/>
        <v>1.8000000000000001E-4</v>
      </c>
      <c r="S240" s="148">
        <v>0</v>
      </c>
      <c r="T240" s="149">
        <f t="shared" si="43"/>
        <v>0</v>
      </c>
      <c r="AR240" s="150" t="s">
        <v>176</v>
      </c>
      <c r="AT240" s="150" t="s">
        <v>173</v>
      </c>
      <c r="AU240" s="150" t="s">
        <v>84</v>
      </c>
      <c r="AY240" s="13" t="s">
        <v>127</v>
      </c>
      <c r="BE240" s="151">
        <f t="shared" si="44"/>
        <v>0</v>
      </c>
      <c r="BF240" s="151">
        <f t="shared" si="45"/>
        <v>0</v>
      </c>
      <c r="BG240" s="151">
        <f t="shared" si="46"/>
        <v>0</v>
      </c>
      <c r="BH240" s="151">
        <f t="shared" si="47"/>
        <v>0</v>
      </c>
      <c r="BI240" s="151">
        <f t="shared" si="48"/>
        <v>0</v>
      </c>
      <c r="BJ240" s="13" t="s">
        <v>82</v>
      </c>
      <c r="BK240" s="151">
        <f t="shared" si="49"/>
        <v>0</v>
      </c>
      <c r="BL240" s="13" t="s">
        <v>134</v>
      </c>
      <c r="BM240" s="150" t="s">
        <v>663</v>
      </c>
    </row>
    <row r="241" spans="2:65" s="1" customFormat="1" ht="16.5" customHeight="1">
      <c r="B241" s="114"/>
      <c r="C241" s="152" t="s">
        <v>664</v>
      </c>
      <c r="D241" s="152" t="s">
        <v>173</v>
      </c>
      <c r="E241" s="153" t="s">
        <v>665</v>
      </c>
      <c r="F241" s="154" t="s">
        <v>666</v>
      </c>
      <c r="G241" s="155" t="s">
        <v>154</v>
      </c>
      <c r="H241" s="156">
        <v>4</v>
      </c>
      <c r="I241" s="166"/>
      <c r="J241" s="157">
        <f t="shared" si="40"/>
        <v>0</v>
      </c>
      <c r="K241" s="154" t="s">
        <v>1</v>
      </c>
      <c r="L241" s="158"/>
      <c r="M241" s="159" t="s">
        <v>1</v>
      </c>
      <c r="N241" s="160" t="s">
        <v>39</v>
      </c>
      <c r="O241" s="148">
        <v>0</v>
      </c>
      <c r="P241" s="148">
        <f t="shared" si="41"/>
        <v>0</v>
      </c>
      <c r="Q241" s="148">
        <v>1E-3</v>
      </c>
      <c r="R241" s="148">
        <f t="shared" si="42"/>
        <v>4.0000000000000001E-3</v>
      </c>
      <c r="S241" s="148">
        <v>0</v>
      </c>
      <c r="T241" s="149">
        <f t="shared" si="43"/>
        <v>0</v>
      </c>
      <c r="AR241" s="150" t="s">
        <v>176</v>
      </c>
      <c r="AT241" s="150" t="s">
        <v>173</v>
      </c>
      <c r="AU241" s="150" t="s">
        <v>84</v>
      </c>
      <c r="AY241" s="13" t="s">
        <v>127</v>
      </c>
      <c r="BE241" s="151">
        <f t="shared" si="44"/>
        <v>0</v>
      </c>
      <c r="BF241" s="151">
        <f t="shared" si="45"/>
        <v>0</v>
      </c>
      <c r="BG241" s="151">
        <f t="shared" si="46"/>
        <v>0</v>
      </c>
      <c r="BH241" s="151">
        <f t="shared" si="47"/>
        <v>0</v>
      </c>
      <c r="BI241" s="151">
        <f t="shared" si="48"/>
        <v>0</v>
      </c>
      <c r="BJ241" s="13" t="s">
        <v>82</v>
      </c>
      <c r="BK241" s="151">
        <f t="shared" si="49"/>
        <v>0</v>
      </c>
      <c r="BL241" s="13" t="s">
        <v>134</v>
      </c>
      <c r="BM241" s="150" t="s">
        <v>667</v>
      </c>
    </row>
    <row r="242" spans="2:65" s="1" customFormat="1" ht="16.5" customHeight="1">
      <c r="B242" s="114"/>
      <c r="C242" s="152" t="s">
        <v>668</v>
      </c>
      <c r="D242" s="152" t="s">
        <v>173</v>
      </c>
      <c r="E242" s="153" t="s">
        <v>669</v>
      </c>
      <c r="F242" s="154" t="s">
        <v>670</v>
      </c>
      <c r="G242" s="155" t="s">
        <v>154</v>
      </c>
      <c r="H242" s="156">
        <v>2</v>
      </c>
      <c r="I242" s="166"/>
      <c r="J242" s="157">
        <f t="shared" si="40"/>
        <v>0</v>
      </c>
      <c r="K242" s="154" t="s">
        <v>1</v>
      </c>
      <c r="L242" s="158"/>
      <c r="M242" s="159" t="s">
        <v>1</v>
      </c>
      <c r="N242" s="160" t="s">
        <v>39</v>
      </c>
      <c r="O242" s="148">
        <v>0</v>
      </c>
      <c r="P242" s="148">
        <f t="shared" si="41"/>
        <v>0</v>
      </c>
      <c r="Q242" s="148">
        <v>1.0000000000000001E-5</v>
      </c>
      <c r="R242" s="148">
        <f t="shared" si="42"/>
        <v>2.0000000000000002E-5</v>
      </c>
      <c r="S242" s="148">
        <v>0</v>
      </c>
      <c r="T242" s="149">
        <f t="shared" si="43"/>
        <v>0</v>
      </c>
      <c r="AR242" s="150" t="s">
        <v>176</v>
      </c>
      <c r="AT242" s="150" t="s">
        <v>173</v>
      </c>
      <c r="AU242" s="150" t="s">
        <v>84</v>
      </c>
      <c r="AY242" s="13" t="s">
        <v>127</v>
      </c>
      <c r="BE242" s="151">
        <f t="shared" si="44"/>
        <v>0</v>
      </c>
      <c r="BF242" s="151">
        <f t="shared" si="45"/>
        <v>0</v>
      </c>
      <c r="BG242" s="151">
        <f t="shared" si="46"/>
        <v>0</v>
      </c>
      <c r="BH242" s="151">
        <f t="shared" si="47"/>
        <v>0</v>
      </c>
      <c r="BI242" s="151">
        <f t="shared" si="48"/>
        <v>0</v>
      </c>
      <c r="BJ242" s="13" t="s">
        <v>82</v>
      </c>
      <c r="BK242" s="151">
        <f t="shared" si="49"/>
        <v>0</v>
      </c>
      <c r="BL242" s="13" t="s">
        <v>134</v>
      </c>
      <c r="BM242" s="150" t="s">
        <v>671</v>
      </c>
    </row>
    <row r="243" spans="2:65" s="1" customFormat="1" ht="16.5" customHeight="1">
      <c r="B243" s="114"/>
      <c r="C243" s="152" t="s">
        <v>672</v>
      </c>
      <c r="D243" s="152" t="s">
        <v>173</v>
      </c>
      <c r="E243" s="153" t="s">
        <v>673</v>
      </c>
      <c r="F243" s="154" t="s">
        <v>674</v>
      </c>
      <c r="G243" s="155" t="s">
        <v>154</v>
      </c>
      <c r="H243" s="156">
        <v>2</v>
      </c>
      <c r="I243" s="166"/>
      <c r="J243" s="157">
        <f t="shared" si="40"/>
        <v>0</v>
      </c>
      <c r="K243" s="154" t="s">
        <v>1</v>
      </c>
      <c r="L243" s="158"/>
      <c r="M243" s="159" t="s">
        <v>1</v>
      </c>
      <c r="N243" s="160" t="s">
        <v>39</v>
      </c>
      <c r="O243" s="148">
        <v>0</v>
      </c>
      <c r="P243" s="148">
        <f t="shared" si="41"/>
        <v>0</v>
      </c>
      <c r="Q243" s="148">
        <v>1.0000000000000001E-5</v>
      </c>
      <c r="R243" s="148">
        <f t="shared" si="42"/>
        <v>2.0000000000000002E-5</v>
      </c>
      <c r="S243" s="148">
        <v>0</v>
      </c>
      <c r="T243" s="149">
        <f t="shared" si="43"/>
        <v>0</v>
      </c>
      <c r="AR243" s="150" t="s">
        <v>176</v>
      </c>
      <c r="AT243" s="150" t="s">
        <v>173</v>
      </c>
      <c r="AU243" s="150" t="s">
        <v>84</v>
      </c>
      <c r="AY243" s="13" t="s">
        <v>127</v>
      </c>
      <c r="BE243" s="151">
        <f t="shared" si="44"/>
        <v>0</v>
      </c>
      <c r="BF243" s="151">
        <f t="shared" si="45"/>
        <v>0</v>
      </c>
      <c r="BG243" s="151">
        <f t="shared" si="46"/>
        <v>0</v>
      </c>
      <c r="BH243" s="151">
        <f t="shared" si="47"/>
        <v>0</v>
      </c>
      <c r="BI243" s="151">
        <f t="shared" si="48"/>
        <v>0</v>
      </c>
      <c r="BJ243" s="13" t="s">
        <v>82</v>
      </c>
      <c r="BK243" s="151">
        <f t="shared" si="49"/>
        <v>0</v>
      </c>
      <c r="BL243" s="13" t="s">
        <v>134</v>
      </c>
      <c r="BM243" s="150" t="s">
        <v>675</v>
      </c>
    </row>
    <row r="244" spans="2:65" s="1" customFormat="1" ht="16.5" customHeight="1">
      <c r="B244" s="114"/>
      <c r="C244" s="152" t="s">
        <v>676</v>
      </c>
      <c r="D244" s="152" t="s">
        <v>173</v>
      </c>
      <c r="E244" s="153" t="s">
        <v>677</v>
      </c>
      <c r="F244" s="154" t="s">
        <v>678</v>
      </c>
      <c r="G244" s="155" t="s">
        <v>154</v>
      </c>
      <c r="H244" s="156">
        <v>1</v>
      </c>
      <c r="I244" s="166"/>
      <c r="J244" s="157">
        <f t="shared" si="40"/>
        <v>0</v>
      </c>
      <c r="K244" s="154" t="s">
        <v>1</v>
      </c>
      <c r="L244" s="158"/>
      <c r="M244" s="159" t="s">
        <v>1</v>
      </c>
      <c r="N244" s="160" t="s">
        <v>39</v>
      </c>
      <c r="O244" s="148">
        <v>0</v>
      </c>
      <c r="P244" s="148">
        <f t="shared" si="41"/>
        <v>0</v>
      </c>
      <c r="Q244" s="148">
        <v>0.158</v>
      </c>
      <c r="R244" s="148">
        <f t="shared" si="42"/>
        <v>0.158</v>
      </c>
      <c r="S244" s="148">
        <v>0</v>
      </c>
      <c r="T244" s="149">
        <f t="shared" si="43"/>
        <v>0</v>
      </c>
      <c r="AR244" s="150" t="s">
        <v>176</v>
      </c>
      <c r="AT244" s="150" t="s">
        <v>173</v>
      </c>
      <c r="AU244" s="150" t="s">
        <v>84</v>
      </c>
      <c r="AY244" s="13" t="s">
        <v>127</v>
      </c>
      <c r="BE244" s="151">
        <f t="shared" si="44"/>
        <v>0</v>
      </c>
      <c r="BF244" s="151">
        <f t="shared" si="45"/>
        <v>0</v>
      </c>
      <c r="BG244" s="151">
        <f t="shared" si="46"/>
        <v>0</v>
      </c>
      <c r="BH244" s="151">
        <f t="shared" si="47"/>
        <v>0</v>
      </c>
      <c r="BI244" s="151">
        <f t="shared" si="48"/>
        <v>0</v>
      </c>
      <c r="BJ244" s="13" t="s">
        <v>82</v>
      </c>
      <c r="BK244" s="151">
        <f t="shared" si="49"/>
        <v>0</v>
      </c>
      <c r="BL244" s="13" t="s">
        <v>134</v>
      </c>
      <c r="BM244" s="150" t="s">
        <v>679</v>
      </c>
    </row>
    <row r="245" spans="2:65" s="1" customFormat="1" ht="24" customHeight="1">
      <c r="B245" s="114"/>
      <c r="C245" s="152" t="s">
        <v>680</v>
      </c>
      <c r="D245" s="152" t="s">
        <v>173</v>
      </c>
      <c r="E245" s="153" t="s">
        <v>681</v>
      </c>
      <c r="F245" s="154" t="s">
        <v>682</v>
      </c>
      <c r="G245" s="155" t="s">
        <v>154</v>
      </c>
      <c r="H245" s="156">
        <v>1</v>
      </c>
      <c r="I245" s="166"/>
      <c r="J245" s="157">
        <f t="shared" si="40"/>
        <v>0</v>
      </c>
      <c r="K245" s="154" t="s">
        <v>1</v>
      </c>
      <c r="L245" s="158"/>
      <c r="M245" s="159" t="s">
        <v>1</v>
      </c>
      <c r="N245" s="160" t="s">
        <v>39</v>
      </c>
      <c r="O245" s="148">
        <v>0</v>
      </c>
      <c r="P245" s="148">
        <f t="shared" si="41"/>
        <v>0</v>
      </c>
      <c r="Q245" s="148">
        <v>3.0000000000000001E-3</v>
      </c>
      <c r="R245" s="148">
        <f t="shared" si="42"/>
        <v>3.0000000000000001E-3</v>
      </c>
      <c r="S245" s="148">
        <v>0</v>
      </c>
      <c r="T245" s="149">
        <f t="shared" si="43"/>
        <v>0</v>
      </c>
      <c r="AR245" s="150" t="s">
        <v>176</v>
      </c>
      <c r="AT245" s="150" t="s">
        <v>173</v>
      </c>
      <c r="AU245" s="150" t="s">
        <v>84</v>
      </c>
      <c r="AY245" s="13" t="s">
        <v>127</v>
      </c>
      <c r="BE245" s="151">
        <f t="shared" si="44"/>
        <v>0</v>
      </c>
      <c r="BF245" s="151">
        <f t="shared" si="45"/>
        <v>0</v>
      </c>
      <c r="BG245" s="151">
        <f t="shared" si="46"/>
        <v>0</v>
      </c>
      <c r="BH245" s="151">
        <f t="shared" si="47"/>
        <v>0</v>
      </c>
      <c r="BI245" s="151">
        <f t="shared" si="48"/>
        <v>0</v>
      </c>
      <c r="BJ245" s="13" t="s">
        <v>82</v>
      </c>
      <c r="BK245" s="151">
        <f t="shared" si="49"/>
        <v>0</v>
      </c>
      <c r="BL245" s="13" t="s">
        <v>134</v>
      </c>
      <c r="BM245" s="150" t="s">
        <v>683</v>
      </c>
    </row>
    <row r="246" spans="2:65" s="1" customFormat="1" ht="16.5" customHeight="1">
      <c r="B246" s="114"/>
      <c r="C246" s="152" t="s">
        <v>684</v>
      </c>
      <c r="D246" s="152" t="s">
        <v>173</v>
      </c>
      <c r="E246" s="153" t="s">
        <v>685</v>
      </c>
      <c r="F246" s="154" t="s">
        <v>686</v>
      </c>
      <c r="G246" s="155" t="s">
        <v>154</v>
      </c>
      <c r="H246" s="156">
        <v>1</v>
      </c>
      <c r="I246" s="166"/>
      <c r="J246" s="157">
        <f t="shared" si="40"/>
        <v>0</v>
      </c>
      <c r="K246" s="154" t="s">
        <v>1</v>
      </c>
      <c r="L246" s="158"/>
      <c r="M246" s="159" t="s">
        <v>1</v>
      </c>
      <c r="N246" s="160" t="s">
        <v>39</v>
      </c>
      <c r="O246" s="148">
        <v>0</v>
      </c>
      <c r="P246" s="148">
        <f t="shared" si="41"/>
        <v>0</v>
      </c>
      <c r="Q246" s="148">
        <v>3.4000000000000002E-4</v>
      </c>
      <c r="R246" s="148">
        <f t="shared" si="42"/>
        <v>3.4000000000000002E-4</v>
      </c>
      <c r="S246" s="148">
        <v>0</v>
      </c>
      <c r="T246" s="149">
        <f t="shared" si="43"/>
        <v>0</v>
      </c>
      <c r="AR246" s="150" t="s">
        <v>176</v>
      </c>
      <c r="AT246" s="150" t="s">
        <v>173</v>
      </c>
      <c r="AU246" s="150" t="s">
        <v>84</v>
      </c>
      <c r="AY246" s="13" t="s">
        <v>127</v>
      </c>
      <c r="BE246" s="151">
        <f t="shared" si="44"/>
        <v>0</v>
      </c>
      <c r="BF246" s="151">
        <f t="shared" si="45"/>
        <v>0</v>
      </c>
      <c r="BG246" s="151">
        <f t="shared" si="46"/>
        <v>0</v>
      </c>
      <c r="BH246" s="151">
        <f t="shared" si="47"/>
        <v>0</v>
      </c>
      <c r="BI246" s="151">
        <f t="shared" si="48"/>
        <v>0</v>
      </c>
      <c r="BJ246" s="13" t="s">
        <v>82</v>
      </c>
      <c r="BK246" s="151">
        <f t="shared" si="49"/>
        <v>0</v>
      </c>
      <c r="BL246" s="13" t="s">
        <v>134</v>
      </c>
      <c r="BM246" s="150" t="s">
        <v>687</v>
      </c>
    </row>
    <row r="247" spans="2:65" s="1" customFormat="1" ht="16.5" customHeight="1">
      <c r="B247" s="114"/>
      <c r="C247" s="152" t="s">
        <v>688</v>
      </c>
      <c r="D247" s="152" t="s">
        <v>173</v>
      </c>
      <c r="E247" s="153" t="s">
        <v>689</v>
      </c>
      <c r="F247" s="154" t="s">
        <v>690</v>
      </c>
      <c r="G247" s="155" t="s">
        <v>154</v>
      </c>
      <c r="H247" s="156">
        <v>2</v>
      </c>
      <c r="I247" s="166"/>
      <c r="J247" s="157">
        <f t="shared" si="40"/>
        <v>0</v>
      </c>
      <c r="K247" s="154" t="s">
        <v>1</v>
      </c>
      <c r="L247" s="158"/>
      <c r="M247" s="159" t="s">
        <v>1</v>
      </c>
      <c r="N247" s="160" t="s">
        <v>39</v>
      </c>
      <c r="O247" s="148">
        <v>0</v>
      </c>
      <c r="P247" s="148">
        <f t="shared" si="41"/>
        <v>0</v>
      </c>
      <c r="Q247" s="148">
        <v>4.0499999999999998E-3</v>
      </c>
      <c r="R247" s="148">
        <f t="shared" si="42"/>
        <v>8.0999999999999996E-3</v>
      </c>
      <c r="S247" s="148">
        <v>0</v>
      </c>
      <c r="T247" s="149">
        <f t="shared" si="43"/>
        <v>0</v>
      </c>
      <c r="AR247" s="150" t="s">
        <v>176</v>
      </c>
      <c r="AT247" s="150" t="s">
        <v>173</v>
      </c>
      <c r="AU247" s="150" t="s">
        <v>84</v>
      </c>
      <c r="AY247" s="13" t="s">
        <v>127</v>
      </c>
      <c r="BE247" s="151">
        <f t="shared" si="44"/>
        <v>0</v>
      </c>
      <c r="BF247" s="151">
        <f t="shared" si="45"/>
        <v>0</v>
      </c>
      <c r="BG247" s="151">
        <f t="shared" si="46"/>
        <v>0</v>
      </c>
      <c r="BH247" s="151">
        <f t="shared" si="47"/>
        <v>0</v>
      </c>
      <c r="BI247" s="151">
        <f t="shared" si="48"/>
        <v>0</v>
      </c>
      <c r="BJ247" s="13" t="s">
        <v>82</v>
      </c>
      <c r="BK247" s="151">
        <f t="shared" si="49"/>
        <v>0</v>
      </c>
      <c r="BL247" s="13" t="s">
        <v>134</v>
      </c>
      <c r="BM247" s="150" t="s">
        <v>691</v>
      </c>
    </row>
    <row r="248" spans="2:65" s="1" customFormat="1" ht="24" customHeight="1">
      <c r="B248" s="114"/>
      <c r="C248" s="152" t="s">
        <v>692</v>
      </c>
      <c r="D248" s="152" t="s">
        <v>173</v>
      </c>
      <c r="E248" s="153" t="s">
        <v>693</v>
      </c>
      <c r="F248" s="154" t="s">
        <v>694</v>
      </c>
      <c r="G248" s="155" t="s">
        <v>154</v>
      </c>
      <c r="H248" s="156">
        <v>2</v>
      </c>
      <c r="I248" s="166"/>
      <c r="J248" s="157">
        <f t="shared" si="40"/>
        <v>0</v>
      </c>
      <c r="K248" s="154" t="s">
        <v>1</v>
      </c>
      <c r="L248" s="158"/>
      <c r="M248" s="159" t="s">
        <v>1</v>
      </c>
      <c r="N248" s="160" t="s">
        <v>39</v>
      </c>
      <c r="O248" s="148">
        <v>0</v>
      </c>
      <c r="P248" s="148">
        <f t="shared" si="41"/>
        <v>0</v>
      </c>
      <c r="Q248" s="148">
        <v>5.0000000000000001E-4</v>
      </c>
      <c r="R248" s="148">
        <f t="shared" si="42"/>
        <v>1E-3</v>
      </c>
      <c r="S248" s="148">
        <v>0</v>
      </c>
      <c r="T248" s="149">
        <f t="shared" si="43"/>
        <v>0</v>
      </c>
      <c r="AR248" s="150" t="s">
        <v>176</v>
      </c>
      <c r="AT248" s="150" t="s">
        <v>173</v>
      </c>
      <c r="AU248" s="150" t="s">
        <v>84</v>
      </c>
      <c r="AY248" s="13" t="s">
        <v>127</v>
      </c>
      <c r="BE248" s="151">
        <f t="shared" si="44"/>
        <v>0</v>
      </c>
      <c r="BF248" s="151">
        <f t="shared" si="45"/>
        <v>0</v>
      </c>
      <c r="BG248" s="151">
        <f t="shared" si="46"/>
        <v>0</v>
      </c>
      <c r="BH248" s="151">
        <f t="shared" si="47"/>
        <v>0</v>
      </c>
      <c r="BI248" s="151">
        <f t="shared" si="48"/>
        <v>0</v>
      </c>
      <c r="BJ248" s="13" t="s">
        <v>82</v>
      </c>
      <c r="BK248" s="151">
        <f t="shared" si="49"/>
        <v>0</v>
      </c>
      <c r="BL248" s="13" t="s">
        <v>134</v>
      </c>
      <c r="BM248" s="150" t="s">
        <v>695</v>
      </c>
    </row>
    <row r="249" spans="2:65" s="1" customFormat="1" ht="16.5" customHeight="1">
      <c r="B249" s="114"/>
      <c r="C249" s="152" t="s">
        <v>696</v>
      </c>
      <c r="D249" s="152" t="s">
        <v>173</v>
      </c>
      <c r="E249" s="153" t="s">
        <v>697</v>
      </c>
      <c r="F249" s="154" t="s">
        <v>698</v>
      </c>
      <c r="G249" s="155" t="s">
        <v>154</v>
      </c>
      <c r="H249" s="156">
        <v>1</v>
      </c>
      <c r="I249" s="166"/>
      <c r="J249" s="157">
        <f t="shared" si="40"/>
        <v>0</v>
      </c>
      <c r="K249" s="154" t="s">
        <v>1</v>
      </c>
      <c r="L249" s="158"/>
      <c r="M249" s="159" t="s">
        <v>1</v>
      </c>
      <c r="N249" s="160" t="s">
        <v>39</v>
      </c>
      <c r="O249" s="148">
        <v>0</v>
      </c>
      <c r="P249" s="148">
        <f t="shared" si="41"/>
        <v>0</v>
      </c>
      <c r="Q249" s="148">
        <v>5.0000000000000001E-4</v>
      </c>
      <c r="R249" s="148">
        <f t="shared" si="42"/>
        <v>5.0000000000000001E-4</v>
      </c>
      <c r="S249" s="148">
        <v>0</v>
      </c>
      <c r="T249" s="149">
        <f t="shared" si="43"/>
        <v>0</v>
      </c>
      <c r="AR249" s="150" t="s">
        <v>176</v>
      </c>
      <c r="AT249" s="150" t="s">
        <v>173</v>
      </c>
      <c r="AU249" s="150" t="s">
        <v>84</v>
      </c>
      <c r="AY249" s="13" t="s">
        <v>127</v>
      </c>
      <c r="BE249" s="151">
        <f t="shared" si="44"/>
        <v>0</v>
      </c>
      <c r="BF249" s="151">
        <f t="shared" si="45"/>
        <v>0</v>
      </c>
      <c r="BG249" s="151">
        <f t="shared" si="46"/>
        <v>0</v>
      </c>
      <c r="BH249" s="151">
        <f t="shared" si="47"/>
        <v>0</v>
      </c>
      <c r="BI249" s="151">
        <f t="shared" si="48"/>
        <v>0</v>
      </c>
      <c r="BJ249" s="13" t="s">
        <v>82</v>
      </c>
      <c r="BK249" s="151">
        <f t="shared" si="49"/>
        <v>0</v>
      </c>
      <c r="BL249" s="13" t="s">
        <v>134</v>
      </c>
      <c r="BM249" s="150" t="s">
        <v>699</v>
      </c>
    </row>
    <row r="250" spans="2:65" s="1" customFormat="1" ht="36" customHeight="1">
      <c r="B250" s="114"/>
      <c r="C250" s="152" t="s">
        <v>700</v>
      </c>
      <c r="D250" s="152" t="s">
        <v>173</v>
      </c>
      <c r="E250" s="153" t="s">
        <v>701</v>
      </c>
      <c r="F250" s="154" t="s">
        <v>702</v>
      </c>
      <c r="G250" s="155" t="s">
        <v>207</v>
      </c>
      <c r="H250" s="156">
        <v>1</v>
      </c>
      <c r="I250" s="166"/>
      <c r="J250" s="157">
        <f t="shared" si="40"/>
        <v>0</v>
      </c>
      <c r="K250" s="154" t="s">
        <v>1</v>
      </c>
      <c r="L250" s="158"/>
      <c r="M250" s="159" t="s">
        <v>1</v>
      </c>
      <c r="N250" s="160" t="s">
        <v>39</v>
      </c>
      <c r="O250" s="148">
        <v>0</v>
      </c>
      <c r="P250" s="148">
        <f t="shared" si="41"/>
        <v>0</v>
      </c>
      <c r="Q250" s="148">
        <v>5.0000000000000001E-4</v>
      </c>
      <c r="R250" s="148">
        <f t="shared" si="42"/>
        <v>5.0000000000000001E-4</v>
      </c>
      <c r="S250" s="148">
        <v>0</v>
      </c>
      <c r="T250" s="149">
        <f t="shared" si="43"/>
        <v>0</v>
      </c>
      <c r="AR250" s="150" t="s">
        <v>176</v>
      </c>
      <c r="AT250" s="150" t="s">
        <v>173</v>
      </c>
      <c r="AU250" s="150" t="s">
        <v>84</v>
      </c>
      <c r="AY250" s="13" t="s">
        <v>127</v>
      </c>
      <c r="BE250" s="151">
        <f t="shared" si="44"/>
        <v>0</v>
      </c>
      <c r="BF250" s="151">
        <f t="shared" si="45"/>
        <v>0</v>
      </c>
      <c r="BG250" s="151">
        <f t="shared" si="46"/>
        <v>0</v>
      </c>
      <c r="BH250" s="151">
        <f t="shared" si="47"/>
        <v>0</v>
      </c>
      <c r="BI250" s="151">
        <f t="shared" si="48"/>
        <v>0</v>
      </c>
      <c r="BJ250" s="13" t="s">
        <v>82</v>
      </c>
      <c r="BK250" s="151">
        <f t="shared" si="49"/>
        <v>0</v>
      </c>
      <c r="BL250" s="13" t="s">
        <v>134</v>
      </c>
      <c r="BM250" s="150" t="s">
        <v>703</v>
      </c>
    </row>
    <row r="251" spans="2:65" s="1" customFormat="1" ht="16.5" customHeight="1">
      <c r="B251" s="114"/>
      <c r="C251" s="140" t="s">
        <v>704</v>
      </c>
      <c r="D251" s="140" t="s">
        <v>130</v>
      </c>
      <c r="E251" s="141" t="s">
        <v>705</v>
      </c>
      <c r="F251" s="142" t="s">
        <v>706</v>
      </c>
      <c r="G251" s="143" t="s">
        <v>154</v>
      </c>
      <c r="H251" s="144">
        <v>3</v>
      </c>
      <c r="I251" s="165"/>
      <c r="J251" s="145">
        <f t="shared" si="40"/>
        <v>0</v>
      </c>
      <c r="K251" s="142" t="s">
        <v>1</v>
      </c>
      <c r="L251" s="27"/>
      <c r="M251" s="146" t="s">
        <v>1</v>
      </c>
      <c r="N251" s="147" t="s">
        <v>39</v>
      </c>
      <c r="O251" s="148">
        <v>28.991</v>
      </c>
      <c r="P251" s="148">
        <f t="shared" si="41"/>
        <v>86.972999999999999</v>
      </c>
      <c r="Q251" s="148">
        <v>2.5999999999999999E-3</v>
      </c>
      <c r="R251" s="148">
        <f t="shared" si="42"/>
        <v>7.7999999999999996E-3</v>
      </c>
      <c r="S251" s="148">
        <v>1.78</v>
      </c>
      <c r="T251" s="149">
        <f t="shared" si="43"/>
        <v>5.34</v>
      </c>
      <c r="AR251" s="150" t="s">
        <v>134</v>
      </c>
      <c r="AT251" s="150" t="s">
        <v>130</v>
      </c>
      <c r="AU251" s="150" t="s">
        <v>84</v>
      </c>
      <c r="AY251" s="13" t="s">
        <v>127</v>
      </c>
      <c r="BE251" s="151">
        <f t="shared" si="44"/>
        <v>0</v>
      </c>
      <c r="BF251" s="151">
        <f t="shared" si="45"/>
        <v>0</v>
      </c>
      <c r="BG251" s="151">
        <f t="shared" si="46"/>
        <v>0</v>
      </c>
      <c r="BH251" s="151">
        <f t="shared" si="47"/>
        <v>0</v>
      </c>
      <c r="BI251" s="151">
        <f t="shared" si="48"/>
        <v>0</v>
      </c>
      <c r="BJ251" s="13" t="s">
        <v>82</v>
      </c>
      <c r="BK251" s="151">
        <f t="shared" si="49"/>
        <v>0</v>
      </c>
      <c r="BL251" s="13" t="s">
        <v>134</v>
      </c>
      <c r="BM251" s="150" t="s">
        <v>707</v>
      </c>
    </row>
    <row r="252" spans="2:65" s="1" customFormat="1" ht="24" customHeight="1">
      <c r="B252" s="114"/>
      <c r="C252" s="140" t="s">
        <v>708</v>
      </c>
      <c r="D252" s="140" t="s">
        <v>130</v>
      </c>
      <c r="E252" s="141" t="s">
        <v>709</v>
      </c>
      <c r="F252" s="142" t="s">
        <v>710</v>
      </c>
      <c r="G252" s="143" t="s">
        <v>154</v>
      </c>
      <c r="H252" s="144">
        <v>3</v>
      </c>
      <c r="I252" s="165"/>
      <c r="J252" s="145">
        <f t="shared" si="40"/>
        <v>0</v>
      </c>
      <c r="K252" s="142" t="s">
        <v>1</v>
      </c>
      <c r="L252" s="27"/>
      <c r="M252" s="146" t="s">
        <v>1</v>
      </c>
      <c r="N252" s="147" t="s">
        <v>39</v>
      </c>
      <c r="O252" s="148">
        <v>13.52</v>
      </c>
      <c r="P252" s="148">
        <f t="shared" si="41"/>
        <v>40.56</v>
      </c>
      <c r="Q252" s="148">
        <v>9.0589999999999993E-3</v>
      </c>
      <c r="R252" s="148">
        <f t="shared" si="42"/>
        <v>2.7177E-2</v>
      </c>
      <c r="S252" s="148">
        <v>0</v>
      </c>
      <c r="T252" s="149">
        <f t="shared" si="43"/>
        <v>0</v>
      </c>
      <c r="AR252" s="150" t="s">
        <v>134</v>
      </c>
      <c r="AT252" s="150" t="s">
        <v>130</v>
      </c>
      <c r="AU252" s="150" t="s">
        <v>84</v>
      </c>
      <c r="AY252" s="13" t="s">
        <v>127</v>
      </c>
      <c r="BE252" s="151">
        <f t="shared" si="44"/>
        <v>0</v>
      </c>
      <c r="BF252" s="151">
        <f t="shared" si="45"/>
        <v>0</v>
      </c>
      <c r="BG252" s="151">
        <f t="shared" si="46"/>
        <v>0</v>
      </c>
      <c r="BH252" s="151">
        <f t="shared" si="47"/>
        <v>0</v>
      </c>
      <c r="BI252" s="151">
        <f t="shared" si="48"/>
        <v>0</v>
      </c>
      <c r="BJ252" s="13" t="s">
        <v>82</v>
      </c>
      <c r="BK252" s="151">
        <f t="shared" si="49"/>
        <v>0</v>
      </c>
      <c r="BL252" s="13" t="s">
        <v>134</v>
      </c>
      <c r="BM252" s="150" t="s">
        <v>711</v>
      </c>
    </row>
    <row r="253" spans="2:65" s="1" customFormat="1" ht="24" customHeight="1">
      <c r="B253" s="114"/>
      <c r="C253" s="140" t="s">
        <v>712</v>
      </c>
      <c r="D253" s="140" t="s">
        <v>130</v>
      </c>
      <c r="E253" s="141" t="s">
        <v>713</v>
      </c>
      <c r="F253" s="142" t="s">
        <v>714</v>
      </c>
      <c r="G253" s="143" t="s">
        <v>154</v>
      </c>
      <c r="H253" s="144">
        <v>3</v>
      </c>
      <c r="I253" s="165"/>
      <c r="J253" s="145">
        <f t="shared" si="40"/>
        <v>0</v>
      </c>
      <c r="K253" s="142" t="s">
        <v>1</v>
      </c>
      <c r="L253" s="27"/>
      <c r="M253" s="146" t="s">
        <v>1</v>
      </c>
      <c r="N253" s="147" t="s">
        <v>39</v>
      </c>
      <c r="O253" s="148">
        <v>2.2570000000000001</v>
      </c>
      <c r="P253" s="148">
        <f t="shared" si="41"/>
        <v>6.7710000000000008</v>
      </c>
      <c r="Q253" s="148">
        <v>2.6200000000000003E-4</v>
      </c>
      <c r="R253" s="148">
        <f t="shared" si="42"/>
        <v>7.8600000000000002E-4</v>
      </c>
      <c r="S253" s="148">
        <v>7.4999999999999997E-2</v>
      </c>
      <c r="T253" s="149">
        <f t="shared" si="43"/>
        <v>0.22499999999999998</v>
      </c>
      <c r="AR253" s="150" t="s">
        <v>134</v>
      </c>
      <c r="AT253" s="150" t="s">
        <v>130</v>
      </c>
      <c r="AU253" s="150" t="s">
        <v>84</v>
      </c>
      <c r="AY253" s="13" t="s">
        <v>127</v>
      </c>
      <c r="BE253" s="151">
        <f t="shared" si="44"/>
        <v>0</v>
      </c>
      <c r="BF253" s="151">
        <f t="shared" si="45"/>
        <v>0</v>
      </c>
      <c r="BG253" s="151">
        <f t="shared" si="46"/>
        <v>0</v>
      </c>
      <c r="BH253" s="151">
        <f t="shared" si="47"/>
        <v>0</v>
      </c>
      <c r="BI253" s="151">
        <f t="shared" si="48"/>
        <v>0</v>
      </c>
      <c r="BJ253" s="13" t="s">
        <v>82</v>
      </c>
      <c r="BK253" s="151">
        <f t="shared" si="49"/>
        <v>0</v>
      </c>
      <c r="BL253" s="13" t="s">
        <v>134</v>
      </c>
      <c r="BM253" s="150" t="s">
        <v>715</v>
      </c>
    </row>
    <row r="254" spans="2:65" s="1" customFormat="1" ht="16.5" customHeight="1">
      <c r="B254" s="114"/>
      <c r="C254" s="140" t="s">
        <v>716</v>
      </c>
      <c r="D254" s="140" t="s">
        <v>130</v>
      </c>
      <c r="E254" s="141" t="s">
        <v>717</v>
      </c>
      <c r="F254" s="142" t="s">
        <v>718</v>
      </c>
      <c r="G254" s="143" t="s">
        <v>133</v>
      </c>
      <c r="H254" s="144">
        <v>6</v>
      </c>
      <c r="I254" s="165"/>
      <c r="J254" s="145">
        <f t="shared" si="40"/>
        <v>0</v>
      </c>
      <c r="K254" s="142" t="s">
        <v>1</v>
      </c>
      <c r="L254" s="27"/>
      <c r="M254" s="146" t="s">
        <v>1</v>
      </c>
      <c r="N254" s="147" t="s">
        <v>39</v>
      </c>
      <c r="O254" s="148">
        <v>3.1E-2</v>
      </c>
      <c r="P254" s="148">
        <f t="shared" si="41"/>
        <v>0.186</v>
      </c>
      <c r="Q254" s="148">
        <v>5.2999999999999998E-4</v>
      </c>
      <c r="R254" s="148">
        <f t="shared" si="42"/>
        <v>3.1799999999999997E-3</v>
      </c>
      <c r="S254" s="148">
        <v>0</v>
      </c>
      <c r="T254" s="149">
        <f t="shared" si="43"/>
        <v>0</v>
      </c>
      <c r="AR254" s="150" t="s">
        <v>134</v>
      </c>
      <c r="AT254" s="150" t="s">
        <v>130</v>
      </c>
      <c r="AU254" s="150" t="s">
        <v>84</v>
      </c>
      <c r="AY254" s="13" t="s">
        <v>127</v>
      </c>
      <c r="BE254" s="151">
        <f t="shared" si="44"/>
        <v>0</v>
      </c>
      <c r="BF254" s="151">
        <f t="shared" si="45"/>
        <v>0</v>
      </c>
      <c r="BG254" s="151">
        <f t="shared" si="46"/>
        <v>0</v>
      </c>
      <c r="BH254" s="151">
        <f t="shared" si="47"/>
        <v>0</v>
      </c>
      <c r="BI254" s="151">
        <f t="shared" si="48"/>
        <v>0</v>
      </c>
      <c r="BJ254" s="13" t="s">
        <v>82</v>
      </c>
      <c r="BK254" s="151">
        <f t="shared" si="49"/>
        <v>0</v>
      </c>
      <c r="BL254" s="13" t="s">
        <v>134</v>
      </c>
      <c r="BM254" s="150" t="s">
        <v>719</v>
      </c>
    </row>
    <row r="255" spans="2:65" s="1" customFormat="1" ht="24" customHeight="1">
      <c r="B255" s="114"/>
      <c r="C255" s="140" t="s">
        <v>720</v>
      </c>
      <c r="D255" s="140" t="s">
        <v>130</v>
      </c>
      <c r="E255" s="141" t="s">
        <v>721</v>
      </c>
      <c r="F255" s="142" t="s">
        <v>722</v>
      </c>
      <c r="G255" s="143" t="s">
        <v>154</v>
      </c>
      <c r="H255" s="144">
        <v>3</v>
      </c>
      <c r="I255" s="165"/>
      <c r="J255" s="145">
        <f t="shared" si="40"/>
        <v>0</v>
      </c>
      <c r="K255" s="142" t="s">
        <v>1</v>
      </c>
      <c r="L255" s="27"/>
      <c r="M255" s="146" t="s">
        <v>1</v>
      </c>
      <c r="N255" s="147" t="s">
        <v>39</v>
      </c>
      <c r="O255" s="148">
        <v>1.258</v>
      </c>
      <c r="P255" s="148">
        <f t="shared" si="41"/>
        <v>3.774</v>
      </c>
      <c r="Q255" s="148">
        <v>0</v>
      </c>
      <c r="R255" s="148">
        <f t="shared" si="42"/>
        <v>0</v>
      </c>
      <c r="S255" s="148">
        <v>0</v>
      </c>
      <c r="T255" s="149">
        <f t="shared" si="43"/>
        <v>0</v>
      </c>
      <c r="AR255" s="150" t="s">
        <v>134</v>
      </c>
      <c r="AT255" s="150" t="s">
        <v>130</v>
      </c>
      <c r="AU255" s="150" t="s">
        <v>84</v>
      </c>
      <c r="AY255" s="13" t="s">
        <v>127</v>
      </c>
      <c r="BE255" s="151">
        <f t="shared" si="44"/>
        <v>0</v>
      </c>
      <c r="BF255" s="151">
        <f t="shared" si="45"/>
        <v>0</v>
      </c>
      <c r="BG255" s="151">
        <f t="shared" si="46"/>
        <v>0</v>
      </c>
      <c r="BH255" s="151">
        <f t="shared" si="47"/>
        <v>0</v>
      </c>
      <c r="BI255" s="151">
        <f t="shared" si="48"/>
        <v>0</v>
      </c>
      <c r="BJ255" s="13" t="s">
        <v>82</v>
      </c>
      <c r="BK255" s="151">
        <f t="shared" si="49"/>
        <v>0</v>
      </c>
      <c r="BL255" s="13" t="s">
        <v>134</v>
      </c>
      <c r="BM255" s="150" t="s">
        <v>723</v>
      </c>
    </row>
    <row r="256" spans="2:65" s="1" customFormat="1" ht="24" customHeight="1">
      <c r="B256" s="114"/>
      <c r="C256" s="140" t="s">
        <v>724</v>
      </c>
      <c r="D256" s="140" t="s">
        <v>130</v>
      </c>
      <c r="E256" s="141" t="s">
        <v>725</v>
      </c>
      <c r="F256" s="142" t="s">
        <v>726</v>
      </c>
      <c r="G256" s="143" t="s">
        <v>248</v>
      </c>
      <c r="H256" s="144">
        <v>3.3660000000000001</v>
      </c>
      <c r="I256" s="165"/>
      <c r="J256" s="145">
        <f t="shared" si="40"/>
        <v>0</v>
      </c>
      <c r="K256" s="142" t="s">
        <v>1</v>
      </c>
      <c r="L256" s="27"/>
      <c r="M256" s="146" t="s">
        <v>1</v>
      </c>
      <c r="N256" s="147" t="s">
        <v>39</v>
      </c>
      <c r="O256" s="148">
        <v>11.403</v>
      </c>
      <c r="P256" s="148">
        <f t="shared" si="41"/>
        <v>38.382498000000005</v>
      </c>
      <c r="Q256" s="148">
        <v>0</v>
      </c>
      <c r="R256" s="148">
        <f t="shared" si="42"/>
        <v>0</v>
      </c>
      <c r="S256" s="148">
        <v>0</v>
      </c>
      <c r="T256" s="149">
        <f t="shared" si="43"/>
        <v>0</v>
      </c>
      <c r="AR256" s="150" t="s">
        <v>134</v>
      </c>
      <c r="AT256" s="150" t="s">
        <v>130</v>
      </c>
      <c r="AU256" s="150" t="s">
        <v>84</v>
      </c>
      <c r="AY256" s="13" t="s">
        <v>127</v>
      </c>
      <c r="BE256" s="151">
        <f t="shared" si="44"/>
        <v>0</v>
      </c>
      <c r="BF256" s="151">
        <f t="shared" si="45"/>
        <v>0</v>
      </c>
      <c r="BG256" s="151">
        <f t="shared" si="46"/>
        <v>0</v>
      </c>
      <c r="BH256" s="151">
        <f t="shared" si="47"/>
        <v>0</v>
      </c>
      <c r="BI256" s="151">
        <f t="shared" si="48"/>
        <v>0</v>
      </c>
      <c r="BJ256" s="13" t="s">
        <v>82</v>
      </c>
      <c r="BK256" s="151">
        <f t="shared" si="49"/>
        <v>0</v>
      </c>
      <c r="BL256" s="13" t="s">
        <v>134</v>
      </c>
      <c r="BM256" s="150" t="s">
        <v>727</v>
      </c>
    </row>
    <row r="257" spans="2:65" s="1" customFormat="1" ht="16.5" customHeight="1">
      <c r="B257" s="114"/>
      <c r="C257" s="140" t="s">
        <v>728</v>
      </c>
      <c r="D257" s="140" t="s">
        <v>130</v>
      </c>
      <c r="E257" s="141" t="s">
        <v>729</v>
      </c>
      <c r="F257" s="142" t="s">
        <v>730</v>
      </c>
      <c r="G257" s="143" t="s">
        <v>248</v>
      </c>
      <c r="H257" s="144">
        <v>1.04</v>
      </c>
      <c r="I257" s="165"/>
      <c r="J257" s="145">
        <f t="shared" si="40"/>
        <v>0</v>
      </c>
      <c r="K257" s="142" t="s">
        <v>1</v>
      </c>
      <c r="L257" s="27"/>
      <c r="M257" s="146" t="s">
        <v>1</v>
      </c>
      <c r="N257" s="147" t="s">
        <v>39</v>
      </c>
      <c r="O257" s="148">
        <v>10.582000000000001</v>
      </c>
      <c r="P257" s="148">
        <f t="shared" si="41"/>
        <v>11.005280000000001</v>
      </c>
      <c r="Q257" s="148">
        <v>0</v>
      </c>
      <c r="R257" s="148">
        <f t="shared" si="42"/>
        <v>0</v>
      </c>
      <c r="S257" s="148">
        <v>0</v>
      </c>
      <c r="T257" s="149">
        <f t="shared" si="43"/>
        <v>0</v>
      </c>
      <c r="AR257" s="150" t="s">
        <v>134</v>
      </c>
      <c r="AT257" s="150" t="s">
        <v>130</v>
      </c>
      <c r="AU257" s="150" t="s">
        <v>84</v>
      </c>
      <c r="AY257" s="13" t="s">
        <v>127</v>
      </c>
      <c r="BE257" s="151">
        <f t="shared" si="44"/>
        <v>0</v>
      </c>
      <c r="BF257" s="151">
        <f t="shared" si="45"/>
        <v>0</v>
      </c>
      <c r="BG257" s="151">
        <f t="shared" si="46"/>
        <v>0</v>
      </c>
      <c r="BH257" s="151">
        <f t="shared" si="47"/>
        <v>0</v>
      </c>
      <c r="BI257" s="151">
        <f t="shared" si="48"/>
        <v>0</v>
      </c>
      <c r="BJ257" s="13" t="s">
        <v>82</v>
      </c>
      <c r="BK257" s="151">
        <f t="shared" si="49"/>
        <v>0</v>
      </c>
      <c r="BL257" s="13" t="s">
        <v>134</v>
      </c>
      <c r="BM257" s="150" t="s">
        <v>731</v>
      </c>
    </row>
    <row r="258" spans="2:65" s="1" customFormat="1" ht="24" customHeight="1">
      <c r="B258" s="114"/>
      <c r="C258" s="140" t="s">
        <v>732</v>
      </c>
      <c r="D258" s="140" t="s">
        <v>130</v>
      </c>
      <c r="E258" s="141" t="s">
        <v>733</v>
      </c>
      <c r="F258" s="142" t="s">
        <v>734</v>
      </c>
      <c r="G258" s="143" t="s">
        <v>248</v>
      </c>
      <c r="H258" s="144">
        <v>1.04</v>
      </c>
      <c r="I258" s="165"/>
      <c r="J258" s="145">
        <f t="shared" si="40"/>
        <v>0</v>
      </c>
      <c r="K258" s="142" t="s">
        <v>1</v>
      </c>
      <c r="L258" s="27"/>
      <c r="M258" s="146" t="s">
        <v>1</v>
      </c>
      <c r="N258" s="147" t="s">
        <v>39</v>
      </c>
      <c r="O258" s="148">
        <v>1.97</v>
      </c>
      <c r="P258" s="148">
        <f t="shared" si="41"/>
        <v>2.0488</v>
      </c>
      <c r="Q258" s="148">
        <v>0</v>
      </c>
      <c r="R258" s="148">
        <f t="shared" si="42"/>
        <v>0</v>
      </c>
      <c r="S258" s="148">
        <v>0</v>
      </c>
      <c r="T258" s="149">
        <f t="shared" si="43"/>
        <v>0</v>
      </c>
      <c r="AR258" s="150" t="s">
        <v>134</v>
      </c>
      <c r="AT258" s="150" t="s">
        <v>130</v>
      </c>
      <c r="AU258" s="150" t="s">
        <v>84</v>
      </c>
      <c r="AY258" s="13" t="s">
        <v>127</v>
      </c>
      <c r="BE258" s="151">
        <f t="shared" si="44"/>
        <v>0</v>
      </c>
      <c r="BF258" s="151">
        <f t="shared" si="45"/>
        <v>0</v>
      </c>
      <c r="BG258" s="151">
        <f t="shared" si="46"/>
        <v>0</v>
      </c>
      <c r="BH258" s="151">
        <f t="shared" si="47"/>
        <v>0</v>
      </c>
      <c r="BI258" s="151">
        <f t="shared" si="48"/>
        <v>0</v>
      </c>
      <c r="BJ258" s="13" t="s">
        <v>82</v>
      </c>
      <c r="BK258" s="151">
        <f t="shared" si="49"/>
        <v>0</v>
      </c>
      <c r="BL258" s="13" t="s">
        <v>134</v>
      </c>
      <c r="BM258" s="150" t="s">
        <v>735</v>
      </c>
    </row>
    <row r="259" spans="2:65" s="1" customFormat="1" ht="24" customHeight="1">
      <c r="B259" s="114"/>
      <c r="C259" s="140" t="s">
        <v>736</v>
      </c>
      <c r="D259" s="140" t="s">
        <v>130</v>
      </c>
      <c r="E259" s="141" t="s">
        <v>737</v>
      </c>
      <c r="F259" s="142" t="s">
        <v>738</v>
      </c>
      <c r="G259" s="143" t="s">
        <v>248</v>
      </c>
      <c r="H259" s="144">
        <v>1.04</v>
      </c>
      <c r="I259" s="165"/>
      <c r="J259" s="145">
        <f t="shared" si="40"/>
        <v>0</v>
      </c>
      <c r="K259" s="142" t="s">
        <v>1</v>
      </c>
      <c r="L259" s="27"/>
      <c r="M259" s="146" t="s">
        <v>1</v>
      </c>
      <c r="N259" s="147" t="s">
        <v>39</v>
      </c>
      <c r="O259" s="148">
        <v>1.4359999999999999</v>
      </c>
      <c r="P259" s="148">
        <f t="shared" si="41"/>
        <v>1.4934400000000001</v>
      </c>
      <c r="Q259" s="148">
        <v>0</v>
      </c>
      <c r="R259" s="148">
        <f t="shared" si="42"/>
        <v>0</v>
      </c>
      <c r="S259" s="148">
        <v>0</v>
      </c>
      <c r="T259" s="149">
        <f t="shared" si="43"/>
        <v>0</v>
      </c>
      <c r="AR259" s="150" t="s">
        <v>134</v>
      </c>
      <c r="AT259" s="150" t="s">
        <v>130</v>
      </c>
      <c r="AU259" s="150" t="s">
        <v>84</v>
      </c>
      <c r="AY259" s="13" t="s">
        <v>127</v>
      </c>
      <c r="BE259" s="151">
        <f t="shared" si="44"/>
        <v>0</v>
      </c>
      <c r="BF259" s="151">
        <f t="shared" si="45"/>
        <v>0</v>
      </c>
      <c r="BG259" s="151">
        <f t="shared" si="46"/>
        <v>0</v>
      </c>
      <c r="BH259" s="151">
        <f t="shared" si="47"/>
        <v>0</v>
      </c>
      <c r="BI259" s="151">
        <f t="shared" si="48"/>
        <v>0</v>
      </c>
      <c r="BJ259" s="13" t="s">
        <v>82</v>
      </c>
      <c r="BK259" s="151">
        <f t="shared" si="49"/>
        <v>0</v>
      </c>
      <c r="BL259" s="13" t="s">
        <v>134</v>
      </c>
      <c r="BM259" s="150" t="s">
        <v>739</v>
      </c>
    </row>
    <row r="260" spans="2:65" s="11" customFormat="1" ht="22.9" customHeight="1">
      <c r="B260" s="128"/>
      <c r="D260" s="129" t="s">
        <v>73</v>
      </c>
      <c r="E260" s="138" t="s">
        <v>740</v>
      </c>
      <c r="F260" s="138" t="s">
        <v>741</v>
      </c>
      <c r="I260" s="168"/>
      <c r="J260" s="139">
        <f>BK260</f>
        <v>0</v>
      </c>
      <c r="L260" s="128"/>
      <c r="M260" s="132"/>
      <c r="N260" s="133"/>
      <c r="O260" s="133"/>
      <c r="P260" s="134">
        <f>SUM(P261:P290)</f>
        <v>60.827340000000021</v>
      </c>
      <c r="Q260" s="133"/>
      <c r="R260" s="134">
        <f>SUM(R261:R290)</f>
        <v>0.3091012306</v>
      </c>
      <c r="S260" s="133"/>
      <c r="T260" s="135">
        <f>SUM(T261:T290)</f>
        <v>1.0812799999999998</v>
      </c>
      <c r="AR260" s="129" t="s">
        <v>84</v>
      </c>
      <c r="AT260" s="136" t="s">
        <v>73</v>
      </c>
      <c r="AU260" s="136" t="s">
        <v>82</v>
      </c>
      <c r="AY260" s="129" t="s">
        <v>127</v>
      </c>
      <c r="BK260" s="137">
        <f>SUM(BK261:BK290)</f>
        <v>0</v>
      </c>
    </row>
    <row r="261" spans="2:65" s="1" customFormat="1" ht="16.5" customHeight="1">
      <c r="B261" s="114"/>
      <c r="C261" s="140" t="s">
        <v>742</v>
      </c>
      <c r="D261" s="140" t="s">
        <v>130</v>
      </c>
      <c r="E261" s="141" t="s">
        <v>743</v>
      </c>
      <c r="F261" s="142" t="s">
        <v>744</v>
      </c>
      <c r="G261" s="143" t="s">
        <v>133</v>
      </c>
      <c r="H261" s="144">
        <v>4</v>
      </c>
      <c r="I261" s="165"/>
      <c r="J261" s="145">
        <f t="shared" ref="J261:J290" si="50">ROUND(I261*H261,2)</f>
        <v>0</v>
      </c>
      <c r="K261" s="142" t="s">
        <v>1</v>
      </c>
      <c r="L261" s="27"/>
      <c r="M261" s="146" t="s">
        <v>1</v>
      </c>
      <c r="N261" s="147" t="s">
        <v>39</v>
      </c>
      <c r="O261" s="148">
        <v>0.35</v>
      </c>
      <c r="P261" s="148">
        <f t="shared" ref="P261:P290" si="51">O261*H261</f>
        <v>1.4</v>
      </c>
      <c r="Q261" s="148">
        <v>0</v>
      </c>
      <c r="R261" s="148">
        <f t="shared" ref="R261:R290" si="52">Q261*H261</f>
        <v>0</v>
      </c>
      <c r="S261" s="148">
        <v>9.3579999999999997E-2</v>
      </c>
      <c r="T261" s="149">
        <f t="shared" ref="T261:T290" si="53">S261*H261</f>
        <v>0.37431999999999999</v>
      </c>
      <c r="AR261" s="150" t="s">
        <v>134</v>
      </c>
      <c r="AT261" s="150" t="s">
        <v>130</v>
      </c>
      <c r="AU261" s="150" t="s">
        <v>84</v>
      </c>
      <c r="AY261" s="13" t="s">
        <v>127</v>
      </c>
      <c r="BE261" s="151">
        <f t="shared" ref="BE261:BE290" si="54">IF(N261="základní",J261,0)</f>
        <v>0</v>
      </c>
      <c r="BF261" s="151">
        <f t="shared" ref="BF261:BF290" si="55">IF(N261="snížená",J261,0)</f>
        <v>0</v>
      </c>
      <c r="BG261" s="151">
        <f t="shared" ref="BG261:BG290" si="56">IF(N261="zákl. přenesená",J261,0)</f>
        <v>0</v>
      </c>
      <c r="BH261" s="151">
        <f t="shared" ref="BH261:BH290" si="57">IF(N261="sníž. přenesená",J261,0)</f>
        <v>0</v>
      </c>
      <c r="BI261" s="151">
        <f t="shared" ref="BI261:BI290" si="58">IF(N261="nulová",J261,0)</f>
        <v>0</v>
      </c>
      <c r="BJ261" s="13" t="s">
        <v>82</v>
      </c>
      <c r="BK261" s="151">
        <f t="shared" ref="BK261:BK290" si="59">ROUND(I261*H261,2)</f>
        <v>0</v>
      </c>
      <c r="BL261" s="13" t="s">
        <v>134</v>
      </c>
      <c r="BM261" s="150" t="s">
        <v>745</v>
      </c>
    </row>
    <row r="262" spans="2:65" s="1" customFormat="1" ht="24" customHeight="1">
      <c r="B262" s="114"/>
      <c r="C262" s="140" t="s">
        <v>746</v>
      </c>
      <c r="D262" s="140" t="s">
        <v>130</v>
      </c>
      <c r="E262" s="141" t="s">
        <v>747</v>
      </c>
      <c r="F262" s="142" t="s">
        <v>748</v>
      </c>
      <c r="G262" s="143" t="s">
        <v>154</v>
      </c>
      <c r="H262" s="144">
        <v>2</v>
      </c>
      <c r="I262" s="165"/>
      <c r="J262" s="145">
        <f t="shared" si="50"/>
        <v>0</v>
      </c>
      <c r="K262" s="142" t="s">
        <v>1</v>
      </c>
      <c r="L262" s="27"/>
      <c r="M262" s="146" t="s">
        <v>1</v>
      </c>
      <c r="N262" s="147" t="s">
        <v>39</v>
      </c>
      <c r="O262" s="148">
        <v>8</v>
      </c>
      <c r="P262" s="148">
        <f t="shared" si="51"/>
        <v>16</v>
      </c>
      <c r="Q262" s="148">
        <v>6.6017999999999993E-2</v>
      </c>
      <c r="R262" s="148">
        <f t="shared" si="52"/>
        <v>0.13203599999999999</v>
      </c>
      <c r="S262" s="148">
        <v>0</v>
      </c>
      <c r="T262" s="149">
        <f t="shared" si="53"/>
        <v>0</v>
      </c>
      <c r="AR262" s="150" t="s">
        <v>134</v>
      </c>
      <c r="AT262" s="150" t="s">
        <v>130</v>
      </c>
      <c r="AU262" s="150" t="s">
        <v>84</v>
      </c>
      <c r="AY262" s="13" t="s">
        <v>127</v>
      </c>
      <c r="BE262" s="151">
        <f t="shared" si="54"/>
        <v>0</v>
      </c>
      <c r="BF262" s="151">
        <f t="shared" si="55"/>
        <v>0</v>
      </c>
      <c r="BG262" s="151">
        <f t="shared" si="56"/>
        <v>0</v>
      </c>
      <c r="BH262" s="151">
        <f t="shared" si="57"/>
        <v>0</v>
      </c>
      <c r="BI262" s="151">
        <f t="shared" si="58"/>
        <v>0</v>
      </c>
      <c r="BJ262" s="13" t="s">
        <v>82</v>
      </c>
      <c r="BK262" s="151">
        <f t="shared" si="59"/>
        <v>0</v>
      </c>
      <c r="BL262" s="13" t="s">
        <v>134</v>
      </c>
      <c r="BM262" s="150" t="s">
        <v>749</v>
      </c>
    </row>
    <row r="263" spans="2:65" s="1" customFormat="1" ht="24" customHeight="1">
      <c r="B263" s="114"/>
      <c r="C263" s="140" t="s">
        <v>750</v>
      </c>
      <c r="D263" s="140" t="s">
        <v>130</v>
      </c>
      <c r="E263" s="141" t="s">
        <v>751</v>
      </c>
      <c r="F263" s="142" t="s">
        <v>752</v>
      </c>
      <c r="G263" s="143" t="s">
        <v>154</v>
      </c>
      <c r="H263" s="144">
        <v>2</v>
      </c>
      <c r="I263" s="165"/>
      <c r="J263" s="145">
        <f t="shared" si="50"/>
        <v>0</v>
      </c>
      <c r="K263" s="142" t="s">
        <v>1</v>
      </c>
      <c r="L263" s="27"/>
      <c r="M263" s="146" t="s">
        <v>1</v>
      </c>
      <c r="N263" s="147" t="s">
        <v>39</v>
      </c>
      <c r="O263" s="148">
        <v>0.28100000000000003</v>
      </c>
      <c r="P263" s="148">
        <f t="shared" si="51"/>
        <v>0.56200000000000006</v>
      </c>
      <c r="Q263" s="148">
        <v>5.8750000000000002E-4</v>
      </c>
      <c r="R263" s="148">
        <f t="shared" si="52"/>
        <v>1.175E-3</v>
      </c>
      <c r="S263" s="148">
        <v>0</v>
      </c>
      <c r="T263" s="149">
        <f t="shared" si="53"/>
        <v>0</v>
      </c>
      <c r="AR263" s="150" t="s">
        <v>134</v>
      </c>
      <c r="AT263" s="150" t="s">
        <v>130</v>
      </c>
      <c r="AU263" s="150" t="s">
        <v>84</v>
      </c>
      <c r="AY263" s="13" t="s">
        <v>127</v>
      </c>
      <c r="BE263" s="151">
        <f t="shared" si="54"/>
        <v>0</v>
      </c>
      <c r="BF263" s="151">
        <f t="shared" si="55"/>
        <v>0</v>
      </c>
      <c r="BG263" s="151">
        <f t="shared" si="56"/>
        <v>0</v>
      </c>
      <c r="BH263" s="151">
        <f t="shared" si="57"/>
        <v>0</v>
      </c>
      <c r="BI263" s="151">
        <f t="shared" si="58"/>
        <v>0</v>
      </c>
      <c r="BJ263" s="13" t="s">
        <v>82</v>
      </c>
      <c r="BK263" s="151">
        <f t="shared" si="59"/>
        <v>0</v>
      </c>
      <c r="BL263" s="13" t="s">
        <v>134</v>
      </c>
      <c r="BM263" s="150" t="s">
        <v>753</v>
      </c>
    </row>
    <row r="264" spans="2:65" s="1" customFormat="1" ht="24" customHeight="1">
      <c r="B264" s="114"/>
      <c r="C264" s="140" t="s">
        <v>754</v>
      </c>
      <c r="D264" s="140" t="s">
        <v>130</v>
      </c>
      <c r="E264" s="141" t="s">
        <v>755</v>
      </c>
      <c r="F264" s="142" t="s">
        <v>756</v>
      </c>
      <c r="G264" s="143" t="s">
        <v>154</v>
      </c>
      <c r="H264" s="144">
        <v>2</v>
      </c>
      <c r="I264" s="165"/>
      <c r="J264" s="145">
        <f t="shared" si="50"/>
        <v>0</v>
      </c>
      <c r="K264" s="142" t="s">
        <v>1</v>
      </c>
      <c r="L264" s="27"/>
      <c r="M264" s="146" t="s">
        <v>1</v>
      </c>
      <c r="N264" s="147" t="s">
        <v>39</v>
      </c>
      <c r="O264" s="148">
        <v>0.374</v>
      </c>
      <c r="P264" s="148">
        <f t="shared" si="51"/>
        <v>0.748</v>
      </c>
      <c r="Q264" s="148">
        <v>7.7749999999999998E-4</v>
      </c>
      <c r="R264" s="148">
        <f t="shared" si="52"/>
        <v>1.555E-3</v>
      </c>
      <c r="S264" s="148">
        <v>0</v>
      </c>
      <c r="T264" s="149">
        <f t="shared" si="53"/>
        <v>0</v>
      </c>
      <c r="AR264" s="150" t="s">
        <v>134</v>
      </c>
      <c r="AT264" s="150" t="s">
        <v>130</v>
      </c>
      <c r="AU264" s="150" t="s">
        <v>84</v>
      </c>
      <c r="AY264" s="13" t="s">
        <v>127</v>
      </c>
      <c r="BE264" s="151">
        <f t="shared" si="54"/>
        <v>0</v>
      </c>
      <c r="BF264" s="151">
        <f t="shared" si="55"/>
        <v>0</v>
      </c>
      <c r="BG264" s="151">
        <f t="shared" si="56"/>
        <v>0</v>
      </c>
      <c r="BH264" s="151">
        <f t="shared" si="57"/>
        <v>0</v>
      </c>
      <c r="BI264" s="151">
        <f t="shared" si="58"/>
        <v>0</v>
      </c>
      <c r="BJ264" s="13" t="s">
        <v>82</v>
      </c>
      <c r="BK264" s="151">
        <f t="shared" si="59"/>
        <v>0</v>
      </c>
      <c r="BL264" s="13" t="s">
        <v>134</v>
      </c>
      <c r="BM264" s="150" t="s">
        <v>757</v>
      </c>
    </row>
    <row r="265" spans="2:65" s="1" customFormat="1" ht="24" customHeight="1">
      <c r="B265" s="114"/>
      <c r="C265" s="140" t="s">
        <v>758</v>
      </c>
      <c r="D265" s="140" t="s">
        <v>130</v>
      </c>
      <c r="E265" s="141" t="s">
        <v>759</v>
      </c>
      <c r="F265" s="142" t="s">
        <v>760</v>
      </c>
      <c r="G265" s="143" t="s">
        <v>154</v>
      </c>
      <c r="H265" s="144">
        <v>2</v>
      </c>
      <c r="I265" s="165"/>
      <c r="J265" s="145">
        <f t="shared" si="50"/>
        <v>0</v>
      </c>
      <c r="K265" s="142" t="s">
        <v>1</v>
      </c>
      <c r="L265" s="27"/>
      <c r="M265" s="146" t="s">
        <v>1</v>
      </c>
      <c r="N265" s="147" t="s">
        <v>39</v>
      </c>
      <c r="O265" s="148">
        <v>0.439</v>
      </c>
      <c r="P265" s="148">
        <f t="shared" si="51"/>
        <v>0.878</v>
      </c>
      <c r="Q265" s="148">
        <v>1.3759E-3</v>
      </c>
      <c r="R265" s="148">
        <f t="shared" si="52"/>
        <v>2.7518E-3</v>
      </c>
      <c r="S265" s="148">
        <v>0</v>
      </c>
      <c r="T265" s="149">
        <f t="shared" si="53"/>
        <v>0</v>
      </c>
      <c r="AR265" s="150" t="s">
        <v>134</v>
      </c>
      <c r="AT265" s="150" t="s">
        <v>130</v>
      </c>
      <c r="AU265" s="150" t="s">
        <v>84</v>
      </c>
      <c r="AY265" s="13" t="s">
        <v>127</v>
      </c>
      <c r="BE265" s="151">
        <f t="shared" si="54"/>
        <v>0</v>
      </c>
      <c r="BF265" s="151">
        <f t="shared" si="55"/>
        <v>0</v>
      </c>
      <c r="BG265" s="151">
        <f t="shared" si="56"/>
        <v>0</v>
      </c>
      <c r="BH265" s="151">
        <f t="shared" si="57"/>
        <v>0</v>
      </c>
      <c r="BI265" s="151">
        <f t="shared" si="58"/>
        <v>0</v>
      </c>
      <c r="BJ265" s="13" t="s">
        <v>82</v>
      </c>
      <c r="BK265" s="151">
        <f t="shared" si="59"/>
        <v>0</v>
      </c>
      <c r="BL265" s="13" t="s">
        <v>134</v>
      </c>
      <c r="BM265" s="150" t="s">
        <v>761</v>
      </c>
    </row>
    <row r="266" spans="2:65" s="1" customFormat="1" ht="24" customHeight="1">
      <c r="B266" s="114"/>
      <c r="C266" s="140" t="s">
        <v>762</v>
      </c>
      <c r="D266" s="140" t="s">
        <v>130</v>
      </c>
      <c r="E266" s="141" t="s">
        <v>763</v>
      </c>
      <c r="F266" s="142" t="s">
        <v>764</v>
      </c>
      <c r="G266" s="143" t="s">
        <v>154</v>
      </c>
      <c r="H266" s="144">
        <v>2</v>
      </c>
      <c r="I266" s="165"/>
      <c r="J266" s="145">
        <f t="shared" si="50"/>
        <v>0</v>
      </c>
      <c r="K266" s="142" t="s">
        <v>1</v>
      </c>
      <c r="L266" s="27"/>
      <c r="M266" s="146" t="s">
        <v>1</v>
      </c>
      <c r="N266" s="147" t="s">
        <v>39</v>
      </c>
      <c r="O266" s="148">
        <v>0.53</v>
      </c>
      <c r="P266" s="148">
        <f t="shared" si="51"/>
        <v>1.06</v>
      </c>
      <c r="Q266" s="148">
        <v>1.7045000000000001E-3</v>
      </c>
      <c r="R266" s="148">
        <f t="shared" si="52"/>
        <v>3.4090000000000001E-3</v>
      </c>
      <c r="S266" s="148">
        <v>0</v>
      </c>
      <c r="T266" s="149">
        <f t="shared" si="53"/>
        <v>0</v>
      </c>
      <c r="AR266" s="150" t="s">
        <v>134</v>
      </c>
      <c r="AT266" s="150" t="s">
        <v>130</v>
      </c>
      <c r="AU266" s="150" t="s">
        <v>84</v>
      </c>
      <c r="AY266" s="13" t="s">
        <v>127</v>
      </c>
      <c r="BE266" s="151">
        <f t="shared" si="54"/>
        <v>0</v>
      </c>
      <c r="BF266" s="151">
        <f t="shared" si="55"/>
        <v>0</v>
      </c>
      <c r="BG266" s="151">
        <f t="shared" si="56"/>
        <v>0</v>
      </c>
      <c r="BH266" s="151">
        <f t="shared" si="57"/>
        <v>0</v>
      </c>
      <c r="BI266" s="151">
        <f t="shared" si="58"/>
        <v>0</v>
      </c>
      <c r="BJ266" s="13" t="s">
        <v>82</v>
      </c>
      <c r="BK266" s="151">
        <f t="shared" si="59"/>
        <v>0</v>
      </c>
      <c r="BL266" s="13" t="s">
        <v>134</v>
      </c>
      <c r="BM266" s="150" t="s">
        <v>765</v>
      </c>
    </row>
    <row r="267" spans="2:65" s="1" customFormat="1" ht="24" customHeight="1">
      <c r="B267" s="114"/>
      <c r="C267" s="140" t="s">
        <v>766</v>
      </c>
      <c r="D267" s="140" t="s">
        <v>130</v>
      </c>
      <c r="E267" s="141" t="s">
        <v>767</v>
      </c>
      <c r="F267" s="142" t="s">
        <v>768</v>
      </c>
      <c r="G267" s="143" t="s">
        <v>154</v>
      </c>
      <c r="H267" s="144">
        <v>2</v>
      </c>
      <c r="I267" s="165"/>
      <c r="J267" s="145">
        <f t="shared" si="50"/>
        <v>0</v>
      </c>
      <c r="K267" s="142" t="s">
        <v>1</v>
      </c>
      <c r="L267" s="27"/>
      <c r="M267" s="146" t="s">
        <v>1</v>
      </c>
      <c r="N267" s="147" t="s">
        <v>39</v>
      </c>
      <c r="O267" s="148">
        <v>0.61399999999999999</v>
      </c>
      <c r="P267" s="148">
        <f t="shared" si="51"/>
        <v>1.228</v>
      </c>
      <c r="Q267" s="148">
        <v>2.4185000000000001E-3</v>
      </c>
      <c r="R267" s="148">
        <f t="shared" si="52"/>
        <v>4.8370000000000002E-3</v>
      </c>
      <c r="S267" s="148">
        <v>0</v>
      </c>
      <c r="T267" s="149">
        <f t="shared" si="53"/>
        <v>0</v>
      </c>
      <c r="AR267" s="150" t="s">
        <v>134</v>
      </c>
      <c r="AT267" s="150" t="s">
        <v>130</v>
      </c>
      <c r="AU267" s="150" t="s">
        <v>84</v>
      </c>
      <c r="AY267" s="13" t="s">
        <v>127</v>
      </c>
      <c r="BE267" s="151">
        <f t="shared" si="54"/>
        <v>0</v>
      </c>
      <c r="BF267" s="151">
        <f t="shared" si="55"/>
        <v>0</v>
      </c>
      <c r="BG267" s="151">
        <f t="shared" si="56"/>
        <v>0</v>
      </c>
      <c r="BH267" s="151">
        <f t="shared" si="57"/>
        <v>0</v>
      </c>
      <c r="BI267" s="151">
        <f t="shared" si="58"/>
        <v>0</v>
      </c>
      <c r="BJ267" s="13" t="s">
        <v>82</v>
      </c>
      <c r="BK267" s="151">
        <f t="shared" si="59"/>
        <v>0</v>
      </c>
      <c r="BL267" s="13" t="s">
        <v>134</v>
      </c>
      <c r="BM267" s="150" t="s">
        <v>769</v>
      </c>
    </row>
    <row r="268" spans="2:65" s="1" customFormat="1" ht="24" customHeight="1">
      <c r="B268" s="114"/>
      <c r="C268" s="140" t="s">
        <v>770</v>
      </c>
      <c r="D268" s="140" t="s">
        <v>130</v>
      </c>
      <c r="E268" s="141" t="s">
        <v>771</v>
      </c>
      <c r="F268" s="142" t="s">
        <v>772</v>
      </c>
      <c r="G268" s="143" t="s">
        <v>154</v>
      </c>
      <c r="H268" s="144">
        <v>2</v>
      </c>
      <c r="I268" s="165"/>
      <c r="J268" s="145">
        <f t="shared" si="50"/>
        <v>0</v>
      </c>
      <c r="K268" s="142" t="s">
        <v>1</v>
      </c>
      <c r="L268" s="27"/>
      <c r="M268" s="146" t="s">
        <v>1</v>
      </c>
      <c r="N268" s="147" t="s">
        <v>39</v>
      </c>
      <c r="O268" s="148">
        <v>1.2170000000000001</v>
      </c>
      <c r="P268" s="148">
        <f t="shared" si="51"/>
        <v>2.4340000000000002</v>
      </c>
      <c r="Q268" s="148">
        <v>4.8180000000000002E-3</v>
      </c>
      <c r="R268" s="148">
        <f t="shared" si="52"/>
        <v>9.6360000000000005E-3</v>
      </c>
      <c r="S268" s="148">
        <v>0</v>
      </c>
      <c r="T268" s="149">
        <f t="shared" si="53"/>
        <v>0</v>
      </c>
      <c r="AR268" s="150" t="s">
        <v>134</v>
      </c>
      <c r="AT268" s="150" t="s">
        <v>130</v>
      </c>
      <c r="AU268" s="150" t="s">
        <v>84</v>
      </c>
      <c r="AY268" s="13" t="s">
        <v>127</v>
      </c>
      <c r="BE268" s="151">
        <f t="shared" si="54"/>
        <v>0</v>
      </c>
      <c r="BF268" s="151">
        <f t="shared" si="55"/>
        <v>0</v>
      </c>
      <c r="BG268" s="151">
        <f t="shared" si="56"/>
        <v>0</v>
      </c>
      <c r="BH268" s="151">
        <f t="shared" si="57"/>
        <v>0</v>
      </c>
      <c r="BI268" s="151">
        <f t="shared" si="58"/>
        <v>0</v>
      </c>
      <c r="BJ268" s="13" t="s">
        <v>82</v>
      </c>
      <c r="BK268" s="151">
        <f t="shared" si="59"/>
        <v>0</v>
      </c>
      <c r="BL268" s="13" t="s">
        <v>134</v>
      </c>
      <c r="BM268" s="150" t="s">
        <v>773</v>
      </c>
    </row>
    <row r="269" spans="2:65" s="1" customFormat="1" ht="48" customHeight="1">
      <c r="B269" s="114"/>
      <c r="C269" s="140" t="s">
        <v>774</v>
      </c>
      <c r="D269" s="140" t="s">
        <v>130</v>
      </c>
      <c r="E269" s="141" t="s">
        <v>775</v>
      </c>
      <c r="F269" s="142" t="s">
        <v>776</v>
      </c>
      <c r="G269" s="143" t="s">
        <v>207</v>
      </c>
      <c r="H269" s="144">
        <v>32</v>
      </c>
      <c r="I269" s="165"/>
      <c r="J269" s="145">
        <f t="shared" si="50"/>
        <v>0</v>
      </c>
      <c r="K269" s="142" t="s">
        <v>1</v>
      </c>
      <c r="L269" s="27"/>
      <c r="M269" s="146" t="s">
        <v>1</v>
      </c>
      <c r="N269" s="147" t="s">
        <v>39</v>
      </c>
      <c r="O269" s="148">
        <v>0.114</v>
      </c>
      <c r="P269" s="148">
        <f t="shared" si="51"/>
        <v>3.6480000000000001</v>
      </c>
      <c r="Q269" s="148">
        <v>1.1299999999999999E-3</v>
      </c>
      <c r="R269" s="148">
        <f t="shared" si="52"/>
        <v>3.6159999999999998E-2</v>
      </c>
      <c r="S269" s="148">
        <v>0</v>
      </c>
      <c r="T269" s="149">
        <f t="shared" si="53"/>
        <v>0</v>
      </c>
      <c r="AR269" s="150" t="s">
        <v>134</v>
      </c>
      <c r="AT269" s="150" t="s">
        <v>130</v>
      </c>
      <c r="AU269" s="150" t="s">
        <v>84</v>
      </c>
      <c r="AY269" s="13" t="s">
        <v>127</v>
      </c>
      <c r="BE269" s="151">
        <f t="shared" si="54"/>
        <v>0</v>
      </c>
      <c r="BF269" s="151">
        <f t="shared" si="55"/>
        <v>0</v>
      </c>
      <c r="BG269" s="151">
        <f t="shared" si="56"/>
        <v>0</v>
      </c>
      <c r="BH269" s="151">
        <f t="shared" si="57"/>
        <v>0</v>
      </c>
      <c r="BI269" s="151">
        <f t="shared" si="58"/>
        <v>0</v>
      </c>
      <c r="BJ269" s="13" t="s">
        <v>82</v>
      </c>
      <c r="BK269" s="151">
        <f t="shared" si="59"/>
        <v>0</v>
      </c>
      <c r="BL269" s="13" t="s">
        <v>134</v>
      </c>
      <c r="BM269" s="150" t="s">
        <v>777</v>
      </c>
    </row>
    <row r="270" spans="2:65" s="1" customFormat="1" ht="24" customHeight="1">
      <c r="B270" s="114"/>
      <c r="C270" s="140" t="s">
        <v>778</v>
      </c>
      <c r="D270" s="140" t="s">
        <v>130</v>
      </c>
      <c r="E270" s="141" t="s">
        <v>779</v>
      </c>
      <c r="F270" s="142" t="s">
        <v>780</v>
      </c>
      <c r="G270" s="143" t="s">
        <v>154</v>
      </c>
      <c r="H270" s="144">
        <v>1</v>
      </c>
      <c r="I270" s="165"/>
      <c r="J270" s="145">
        <f t="shared" si="50"/>
        <v>0</v>
      </c>
      <c r="K270" s="142" t="s">
        <v>1</v>
      </c>
      <c r="L270" s="27"/>
      <c r="M270" s="146" t="s">
        <v>1</v>
      </c>
      <c r="N270" s="147" t="s">
        <v>39</v>
      </c>
      <c r="O270" s="148">
        <v>2.4780000000000002</v>
      </c>
      <c r="P270" s="148">
        <f t="shared" si="51"/>
        <v>2.4780000000000002</v>
      </c>
      <c r="Q270" s="148">
        <v>0</v>
      </c>
      <c r="R270" s="148">
        <f t="shared" si="52"/>
        <v>0</v>
      </c>
      <c r="S270" s="148">
        <v>0.51195999999999997</v>
      </c>
      <c r="T270" s="149">
        <f t="shared" si="53"/>
        <v>0.51195999999999997</v>
      </c>
      <c r="AR270" s="150" t="s">
        <v>134</v>
      </c>
      <c r="AT270" s="150" t="s">
        <v>130</v>
      </c>
      <c r="AU270" s="150" t="s">
        <v>84</v>
      </c>
      <c r="AY270" s="13" t="s">
        <v>127</v>
      </c>
      <c r="BE270" s="151">
        <f t="shared" si="54"/>
        <v>0</v>
      </c>
      <c r="BF270" s="151">
        <f t="shared" si="55"/>
        <v>0</v>
      </c>
      <c r="BG270" s="151">
        <f t="shared" si="56"/>
        <v>0</v>
      </c>
      <c r="BH270" s="151">
        <f t="shared" si="57"/>
        <v>0</v>
      </c>
      <c r="BI270" s="151">
        <f t="shared" si="58"/>
        <v>0</v>
      </c>
      <c r="BJ270" s="13" t="s">
        <v>82</v>
      </c>
      <c r="BK270" s="151">
        <f t="shared" si="59"/>
        <v>0</v>
      </c>
      <c r="BL270" s="13" t="s">
        <v>134</v>
      </c>
      <c r="BM270" s="150" t="s">
        <v>781</v>
      </c>
    </row>
    <row r="271" spans="2:65" s="1" customFormat="1" ht="16.5" customHeight="1">
      <c r="B271" s="114"/>
      <c r="C271" s="140" t="s">
        <v>782</v>
      </c>
      <c r="D271" s="140" t="s">
        <v>130</v>
      </c>
      <c r="E271" s="141" t="s">
        <v>783</v>
      </c>
      <c r="F271" s="142" t="s">
        <v>784</v>
      </c>
      <c r="G271" s="143" t="s">
        <v>154</v>
      </c>
      <c r="H271" s="144">
        <v>1</v>
      </c>
      <c r="I271" s="165"/>
      <c r="J271" s="145">
        <f t="shared" si="50"/>
        <v>0</v>
      </c>
      <c r="K271" s="142" t="s">
        <v>1</v>
      </c>
      <c r="L271" s="27"/>
      <c r="M271" s="146" t="s">
        <v>1</v>
      </c>
      <c r="N271" s="147" t="s">
        <v>39</v>
      </c>
      <c r="O271" s="148">
        <v>0.75</v>
      </c>
      <c r="P271" s="148">
        <f t="shared" si="51"/>
        <v>0.75</v>
      </c>
      <c r="Q271" s="148">
        <v>0</v>
      </c>
      <c r="R271" s="148">
        <f t="shared" si="52"/>
        <v>0</v>
      </c>
      <c r="S271" s="148">
        <v>0</v>
      </c>
      <c r="T271" s="149">
        <f t="shared" si="53"/>
        <v>0</v>
      </c>
      <c r="AR271" s="150" t="s">
        <v>134</v>
      </c>
      <c r="AT271" s="150" t="s">
        <v>130</v>
      </c>
      <c r="AU271" s="150" t="s">
        <v>84</v>
      </c>
      <c r="AY271" s="13" t="s">
        <v>127</v>
      </c>
      <c r="BE271" s="151">
        <f t="shared" si="54"/>
        <v>0</v>
      </c>
      <c r="BF271" s="151">
        <f t="shared" si="55"/>
        <v>0</v>
      </c>
      <c r="BG271" s="151">
        <f t="shared" si="56"/>
        <v>0</v>
      </c>
      <c r="BH271" s="151">
        <f t="shared" si="57"/>
        <v>0</v>
      </c>
      <c r="BI271" s="151">
        <f t="shared" si="58"/>
        <v>0</v>
      </c>
      <c r="BJ271" s="13" t="s">
        <v>82</v>
      </c>
      <c r="BK271" s="151">
        <f t="shared" si="59"/>
        <v>0</v>
      </c>
      <c r="BL271" s="13" t="s">
        <v>134</v>
      </c>
      <c r="BM271" s="150" t="s">
        <v>785</v>
      </c>
    </row>
    <row r="272" spans="2:65" s="1" customFormat="1" ht="24" customHeight="1">
      <c r="B272" s="114"/>
      <c r="C272" s="140" t="s">
        <v>786</v>
      </c>
      <c r="D272" s="140" t="s">
        <v>130</v>
      </c>
      <c r="E272" s="141" t="s">
        <v>787</v>
      </c>
      <c r="F272" s="142" t="s">
        <v>788</v>
      </c>
      <c r="G272" s="143" t="s">
        <v>154</v>
      </c>
      <c r="H272" s="144">
        <v>3</v>
      </c>
      <c r="I272" s="165"/>
      <c r="J272" s="145">
        <f t="shared" si="50"/>
        <v>0</v>
      </c>
      <c r="K272" s="142" t="s">
        <v>1</v>
      </c>
      <c r="L272" s="27"/>
      <c r="M272" s="146" t="s">
        <v>1</v>
      </c>
      <c r="N272" s="147" t="s">
        <v>39</v>
      </c>
      <c r="O272" s="148">
        <v>1.35</v>
      </c>
      <c r="P272" s="148">
        <f t="shared" si="51"/>
        <v>4.0500000000000007</v>
      </c>
      <c r="Q272" s="148">
        <v>0</v>
      </c>
      <c r="R272" s="148">
        <f t="shared" si="52"/>
        <v>0</v>
      </c>
      <c r="S272" s="148">
        <v>0.04</v>
      </c>
      <c r="T272" s="149">
        <f t="shared" si="53"/>
        <v>0.12</v>
      </c>
      <c r="AR272" s="150" t="s">
        <v>134</v>
      </c>
      <c r="AT272" s="150" t="s">
        <v>130</v>
      </c>
      <c r="AU272" s="150" t="s">
        <v>84</v>
      </c>
      <c r="AY272" s="13" t="s">
        <v>127</v>
      </c>
      <c r="BE272" s="151">
        <f t="shared" si="54"/>
        <v>0</v>
      </c>
      <c r="BF272" s="151">
        <f t="shared" si="55"/>
        <v>0</v>
      </c>
      <c r="BG272" s="151">
        <f t="shared" si="56"/>
        <v>0</v>
      </c>
      <c r="BH272" s="151">
        <f t="shared" si="57"/>
        <v>0</v>
      </c>
      <c r="BI272" s="151">
        <f t="shared" si="58"/>
        <v>0</v>
      </c>
      <c r="BJ272" s="13" t="s">
        <v>82</v>
      </c>
      <c r="BK272" s="151">
        <f t="shared" si="59"/>
        <v>0</v>
      </c>
      <c r="BL272" s="13" t="s">
        <v>134</v>
      </c>
      <c r="BM272" s="150" t="s">
        <v>789</v>
      </c>
    </row>
    <row r="273" spans="2:65" s="1" customFormat="1" ht="24" customHeight="1">
      <c r="B273" s="114"/>
      <c r="C273" s="140" t="s">
        <v>790</v>
      </c>
      <c r="D273" s="140" t="s">
        <v>130</v>
      </c>
      <c r="E273" s="141" t="s">
        <v>791</v>
      </c>
      <c r="F273" s="142" t="s">
        <v>792</v>
      </c>
      <c r="G273" s="143" t="s">
        <v>207</v>
      </c>
      <c r="H273" s="144">
        <v>2</v>
      </c>
      <c r="I273" s="165"/>
      <c r="J273" s="145">
        <f t="shared" si="50"/>
        <v>0</v>
      </c>
      <c r="K273" s="142" t="s">
        <v>1</v>
      </c>
      <c r="L273" s="27"/>
      <c r="M273" s="146" t="s">
        <v>1</v>
      </c>
      <c r="N273" s="147" t="s">
        <v>39</v>
      </c>
      <c r="O273" s="148">
        <v>0.25</v>
      </c>
      <c r="P273" s="148">
        <f t="shared" si="51"/>
        <v>0.5</v>
      </c>
      <c r="Q273" s="148">
        <v>5.5399999999999998E-3</v>
      </c>
      <c r="R273" s="148">
        <f t="shared" si="52"/>
        <v>1.108E-2</v>
      </c>
      <c r="S273" s="148">
        <v>0</v>
      </c>
      <c r="T273" s="149">
        <f t="shared" si="53"/>
        <v>0</v>
      </c>
      <c r="AR273" s="150" t="s">
        <v>134</v>
      </c>
      <c r="AT273" s="150" t="s">
        <v>130</v>
      </c>
      <c r="AU273" s="150" t="s">
        <v>84</v>
      </c>
      <c r="AY273" s="13" t="s">
        <v>127</v>
      </c>
      <c r="BE273" s="151">
        <f t="shared" si="54"/>
        <v>0</v>
      </c>
      <c r="BF273" s="151">
        <f t="shared" si="55"/>
        <v>0</v>
      </c>
      <c r="BG273" s="151">
        <f t="shared" si="56"/>
        <v>0</v>
      </c>
      <c r="BH273" s="151">
        <f t="shared" si="57"/>
        <v>0</v>
      </c>
      <c r="BI273" s="151">
        <f t="shared" si="58"/>
        <v>0</v>
      </c>
      <c r="BJ273" s="13" t="s">
        <v>82</v>
      </c>
      <c r="BK273" s="151">
        <f t="shared" si="59"/>
        <v>0</v>
      </c>
      <c r="BL273" s="13" t="s">
        <v>134</v>
      </c>
      <c r="BM273" s="150" t="s">
        <v>793</v>
      </c>
    </row>
    <row r="274" spans="2:65" s="1" customFormat="1" ht="24" customHeight="1">
      <c r="B274" s="114"/>
      <c r="C274" s="140" t="s">
        <v>794</v>
      </c>
      <c r="D274" s="140" t="s">
        <v>130</v>
      </c>
      <c r="E274" s="141" t="s">
        <v>795</v>
      </c>
      <c r="F274" s="142" t="s">
        <v>796</v>
      </c>
      <c r="G274" s="143" t="s">
        <v>207</v>
      </c>
      <c r="H274" s="144">
        <v>2</v>
      </c>
      <c r="I274" s="165"/>
      <c r="J274" s="145">
        <f t="shared" si="50"/>
        <v>0</v>
      </c>
      <c r="K274" s="142" t="s">
        <v>1</v>
      </c>
      <c r="L274" s="27"/>
      <c r="M274" s="146" t="s">
        <v>1</v>
      </c>
      <c r="N274" s="147" t="s">
        <v>39</v>
      </c>
      <c r="O274" s="148">
        <v>0.25</v>
      </c>
      <c r="P274" s="148">
        <f t="shared" si="51"/>
        <v>0.5</v>
      </c>
      <c r="Q274" s="148">
        <v>2.3695999999999999E-3</v>
      </c>
      <c r="R274" s="148">
        <f t="shared" si="52"/>
        <v>4.7391999999999998E-3</v>
      </c>
      <c r="S274" s="148">
        <v>0</v>
      </c>
      <c r="T274" s="149">
        <f t="shared" si="53"/>
        <v>0</v>
      </c>
      <c r="AR274" s="150" t="s">
        <v>134</v>
      </c>
      <c r="AT274" s="150" t="s">
        <v>130</v>
      </c>
      <c r="AU274" s="150" t="s">
        <v>84</v>
      </c>
      <c r="AY274" s="13" t="s">
        <v>127</v>
      </c>
      <c r="BE274" s="151">
        <f t="shared" si="54"/>
        <v>0</v>
      </c>
      <c r="BF274" s="151">
        <f t="shared" si="55"/>
        <v>0</v>
      </c>
      <c r="BG274" s="151">
        <f t="shared" si="56"/>
        <v>0</v>
      </c>
      <c r="BH274" s="151">
        <f t="shared" si="57"/>
        <v>0</v>
      </c>
      <c r="BI274" s="151">
        <f t="shared" si="58"/>
        <v>0</v>
      </c>
      <c r="BJ274" s="13" t="s">
        <v>82</v>
      </c>
      <c r="BK274" s="151">
        <f t="shared" si="59"/>
        <v>0</v>
      </c>
      <c r="BL274" s="13" t="s">
        <v>134</v>
      </c>
      <c r="BM274" s="150" t="s">
        <v>797</v>
      </c>
    </row>
    <row r="275" spans="2:65" s="1" customFormat="1" ht="24" customHeight="1">
      <c r="B275" s="114"/>
      <c r="C275" s="140" t="s">
        <v>798</v>
      </c>
      <c r="D275" s="140" t="s">
        <v>130</v>
      </c>
      <c r="E275" s="141" t="s">
        <v>799</v>
      </c>
      <c r="F275" s="142" t="s">
        <v>800</v>
      </c>
      <c r="G275" s="143" t="s">
        <v>154</v>
      </c>
      <c r="H275" s="144">
        <v>2</v>
      </c>
      <c r="I275" s="165"/>
      <c r="J275" s="145">
        <f t="shared" si="50"/>
        <v>0</v>
      </c>
      <c r="K275" s="142" t="s">
        <v>1</v>
      </c>
      <c r="L275" s="27"/>
      <c r="M275" s="146" t="s">
        <v>1</v>
      </c>
      <c r="N275" s="147" t="s">
        <v>39</v>
      </c>
      <c r="O275" s="148">
        <v>0.25800000000000001</v>
      </c>
      <c r="P275" s="148">
        <f t="shared" si="51"/>
        <v>0.51600000000000001</v>
      </c>
      <c r="Q275" s="148">
        <v>6.7861530000000003E-4</v>
      </c>
      <c r="R275" s="148">
        <f t="shared" si="52"/>
        <v>1.3572306000000001E-3</v>
      </c>
      <c r="S275" s="148">
        <v>0</v>
      </c>
      <c r="T275" s="149">
        <f t="shared" si="53"/>
        <v>0</v>
      </c>
      <c r="AR275" s="150" t="s">
        <v>134</v>
      </c>
      <c r="AT275" s="150" t="s">
        <v>130</v>
      </c>
      <c r="AU275" s="150" t="s">
        <v>84</v>
      </c>
      <c r="AY275" s="13" t="s">
        <v>127</v>
      </c>
      <c r="BE275" s="151">
        <f t="shared" si="54"/>
        <v>0</v>
      </c>
      <c r="BF275" s="151">
        <f t="shared" si="55"/>
        <v>0</v>
      </c>
      <c r="BG275" s="151">
        <f t="shared" si="56"/>
        <v>0</v>
      </c>
      <c r="BH275" s="151">
        <f t="shared" si="57"/>
        <v>0</v>
      </c>
      <c r="BI275" s="151">
        <f t="shared" si="58"/>
        <v>0</v>
      </c>
      <c r="BJ275" s="13" t="s">
        <v>82</v>
      </c>
      <c r="BK275" s="151">
        <f t="shared" si="59"/>
        <v>0</v>
      </c>
      <c r="BL275" s="13" t="s">
        <v>134</v>
      </c>
      <c r="BM275" s="150" t="s">
        <v>801</v>
      </c>
    </row>
    <row r="276" spans="2:65" s="1" customFormat="1" ht="36" customHeight="1">
      <c r="B276" s="114"/>
      <c r="C276" s="140" t="s">
        <v>802</v>
      </c>
      <c r="D276" s="140" t="s">
        <v>130</v>
      </c>
      <c r="E276" s="141" t="s">
        <v>803</v>
      </c>
      <c r="F276" s="142" t="s">
        <v>804</v>
      </c>
      <c r="G276" s="143" t="s">
        <v>207</v>
      </c>
      <c r="H276" s="144">
        <v>1</v>
      </c>
      <c r="I276" s="165"/>
      <c r="J276" s="145">
        <f t="shared" si="50"/>
        <v>0</v>
      </c>
      <c r="K276" s="142" t="s">
        <v>1</v>
      </c>
      <c r="L276" s="27"/>
      <c r="M276" s="146" t="s">
        <v>1</v>
      </c>
      <c r="N276" s="147" t="s">
        <v>39</v>
      </c>
      <c r="O276" s="148">
        <v>1.3280000000000001</v>
      </c>
      <c r="P276" s="148">
        <f t="shared" si="51"/>
        <v>1.3280000000000001</v>
      </c>
      <c r="Q276" s="148">
        <v>5.5109999999999999E-2</v>
      </c>
      <c r="R276" s="148">
        <f t="shared" si="52"/>
        <v>5.5109999999999999E-2</v>
      </c>
      <c r="S276" s="148">
        <v>0</v>
      </c>
      <c r="T276" s="149">
        <f t="shared" si="53"/>
        <v>0</v>
      </c>
      <c r="AR276" s="150" t="s">
        <v>134</v>
      </c>
      <c r="AT276" s="150" t="s">
        <v>130</v>
      </c>
      <c r="AU276" s="150" t="s">
        <v>84</v>
      </c>
      <c r="AY276" s="13" t="s">
        <v>127</v>
      </c>
      <c r="BE276" s="151">
        <f t="shared" si="54"/>
        <v>0</v>
      </c>
      <c r="BF276" s="151">
        <f t="shared" si="55"/>
        <v>0</v>
      </c>
      <c r="BG276" s="151">
        <f t="shared" si="56"/>
        <v>0</v>
      </c>
      <c r="BH276" s="151">
        <f t="shared" si="57"/>
        <v>0</v>
      </c>
      <c r="BI276" s="151">
        <f t="shared" si="58"/>
        <v>0</v>
      </c>
      <c r="BJ276" s="13" t="s">
        <v>82</v>
      </c>
      <c r="BK276" s="151">
        <f t="shared" si="59"/>
        <v>0</v>
      </c>
      <c r="BL276" s="13" t="s">
        <v>134</v>
      </c>
      <c r="BM276" s="150" t="s">
        <v>805</v>
      </c>
    </row>
    <row r="277" spans="2:65" s="1" customFormat="1" ht="24" customHeight="1">
      <c r="B277" s="114"/>
      <c r="C277" s="140" t="s">
        <v>806</v>
      </c>
      <c r="D277" s="140" t="s">
        <v>130</v>
      </c>
      <c r="E277" s="141" t="s">
        <v>807</v>
      </c>
      <c r="F277" s="142" t="s">
        <v>808</v>
      </c>
      <c r="G277" s="143" t="s">
        <v>207</v>
      </c>
      <c r="H277" s="144">
        <v>1</v>
      </c>
      <c r="I277" s="165"/>
      <c r="J277" s="145">
        <f t="shared" si="50"/>
        <v>0</v>
      </c>
      <c r="K277" s="142" t="s">
        <v>1</v>
      </c>
      <c r="L277" s="27"/>
      <c r="M277" s="146" t="s">
        <v>1</v>
      </c>
      <c r="N277" s="147" t="s">
        <v>39</v>
      </c>
      <c r="O277" s="148">
        <v>1.3280000000000001</v>
      </c>
      <c r="P277" s="148">
        <f t="shared" si="51"/>
        <v>1.3280000000000001</v>
      </c>
      <c r="Q277" s="148">
        <v>5.0000000000000001E-3</v>
      </c>
      <c r="R277" s="148">
        <f t="shared" si="52"/>
        <v>5.0000000000000001E-3</v>
      </c>
      <c r="S277" s="148">
        <v>0</v>
      </c>
      <c r="T277" s="149">
        <f t="shared" si="53"/>
        <v>0</v>
      </c>
      <c r="AR277" s="150" t="s">
        <v>134</v>
      </c>
      <c r="AT277" s="150" t="s">
        <v>130</v>
      </c>
      <c r="AU277" s="150" t="s">
        <v>84</v>
      </c>
      <c r="AY277" s="13" t="s">
        <v>127</v>
      </c>
      <c r="BE277" s="151">
        <f t="shared" si="54"/>
        <v>0</v>
      </c>
      <c r="BF277" s="151">
        <f t="shared" si="55"/>
        <v>0</v>
      </c>
      <c r="BG277" s="151">
        <f t="shared" si="56"/>
        <v>0</v>
      </c>
      <c r="BH277" s="151">
        <f t="shared" si="57"/>
        <v>0</v>
      </c>
      <c r="BI277" s="151">
        <f t="shared" si="58"/>
        <v>0</v>
      </c>
      <c r="BJ277" s="13" t="s">
        <v>82</v>
      </c>
      <c r="BK277" s="151">
        <f t="shared" si="59"/>
        <v>0</v>
      </c>
      <c r="BL277" s="13" t="s">
        <v>134</v>
      </c>
      <c r="BM277" s="150" t="s">
        <v>809</v>
      </c>
    </row>
    <row r="278" spans="2:65" s="1" customFormat="1" ht="16.5" customHeight="1">
      <c r="B278" s="114"/>
      <c r="C278" s="140" t="s">
        <v>810</v>
      </c>
      <c r="D278" s="140" t="s">
        <v>130</v>
      </c>
      <c r="E278" s="141" t="s">
        <v>811</v>
      </c>
      <c r="F278" s="142" t="s">
        <v>812</v>
      </c>
      <c r="G278" s="143" t="s">
        <v>154</v>
      </c>
      <c r="H278" s="144">
        <v>2</v>
      </c>
      <c r="I278" s="165"/>
      <c r="J278" s="145">
        <f t="shared" si="50"/>
        <v>0</v>
      </c>
      <c r="K278" s="142" t="s">
        <v>1</v>
      </c>
      <c r="L278" s="27"/>
      <c r="M278" s="146" t="s">
        <v>1</v>
      </c>
      <c r="N278" s="147" t="s">
        <v>39</v>
      </c>
      <c r="O278" s="148">
        <v>0.42</v>
      </c>
      <c r="P278" s="148">
        <f t="shared" si="51"/>
        <v>0.84</v>
      </c>
      <c r="Q278" s="148">
        <v>7.2999999999999999E-5</v>
      </c>
      <c r="R278" s="148">
        <f t="shared" si="52"/>
        <v>1.46E-4</v>
      </c>
      <c r="S278" s="148">
        <v>4.4999999999999997E-3</v>
      </c>
      <c r="T278" s="149">
        <f t="shared" si="53"/>
        <v>8.9999999999999993E-3</v>
      </c>
      <c r="AR278" s="150" t="s">
        <v>134</v>
      </c>
      <c r="AT278" s="150" t="s">
        <v>130</v>
      </c>
      <c r="AU278" s="150" t="s">
        <v>84</v>
      </c>
      <c r="AY278" s="13" t="s">
        <v>127</v>
      </c>
      <c r="BE278" s="151">
        <f t="shared" si="54"/>
        <v>0</v>
      </c>
      <c r="BF278" s="151">
        <f t="shared" si="55"/>
        <v>0</v>
      </c>
      <c r="BG278" s="151">
        <f t="shared" si="56"/>
        <v>0</v>
      </c>
      <c r="BH278" s="151">
        <f t="shared" si="57"/>
        <v>0</v>
      </c>
      <c r="BI278" s="151">
        <f t="shared" si="58"/>
        <v>0</v>
      </c>
      <c r="BJ278" s="13" t="s">
        <v>82</v>
      </c>
      <c r="BK278" s="151">
        <f t="shared" si="59"/>
        <v>0</v>
      </c>
      <c r="BL278" s="13" t="s">
        <v>134</v>
      </c>
      <c r="BM278" s="150" t="s">
        <v>813</v>
      </c>
    </row>
    <row r="279" spans="2:65" s="1" customFormat="1" ht="16.5" customHeight="1">
      <c r="B279" s="114"/>
      <c r="C279" s="140" t="s">
        <v>814</v>
      </c>
      <c r="D279" s="140" t="s">
        <v>130</v>
      </c>
      <c r="E279" s="141" t="s">
        <v>815</v>
      </c>
      <c r="F279" s="142" t="s">
        <v>816</v>
      </c>
      <c r="G279" s="143" t="s">
        <v>154</v>
      </c>
      <c r="H279" s="144">
        <v>2</v>
      </c>
      <c r="I279" s="165"/>
      <c r="J279" s="145">
        <f t="shared" si="50"/>
        <v>0</v>
      </c>
      <c r="K279" s="142" t="s">
        <v>1</v>
      </c>
      <c r="L279" s="27"/>
      <c r="M279" s="146" t="s">
        <v>1</v>
      </c>
      <c r="N279" s="147" t="s">
        <v>39</v>
      </c>
      <c r="O279" s="148">
        <v>0.43</v>
      </c>
      <c r="P279" s="148">
        <f t="shared" si="51"/>
        <v>0.86</v>
      </c>
      <c r="Q279" s="148">
        <v>7.2999999999999999E-5</v>
      </c>
      <c r="R279" s="148">
        <f t="shared" si="52"/>
        <v>1.46E-4</v>
      </c>
      <c r="S279" s="148">
        <v>2.1000000000000001E-2</v>
      </c>
      <c r="T279" s="149">
        <f t="shared" si="53"/>
        <v>4.2000000000000003E-2</v>
      </c>
      <c r="AR279" s="150" t="s">
        <v>134</v>
      </c>
      <c r="AT279" s="150" t="s">
        <v>130</v>
      </c>
      <c r="AU279" s="150" t="s">
        <v>84</v>
      </c>
      <c r="AY279" s="13" t="s">
        <v>127</v>
      </c>
      <c r="BE279" s="151">
        <f t="shared" si="54"/>
        <v>0</v>
      </c>
      <c r="BF279" s="151">
        <f t="shared" si="55"/>
        <v>0</v>
      </c>
      <c r="BG279" s="151">
        <f t="shared" si="56"/>
        <v>0</v>
      </c>
      <c r="BH279" s="151">
        <f t="shared" si="57"/>
        <v>0</v>
      </c>
      <c r="BI279" s="151">
        <f t="shared" si="58"/>
        <v>0</v>
      </c>
      <c r="BJ279" s="13" t="s">
        <v>82</v>
      </c>
      <c r="BK279" s="151">
        <f t="shared" si="59"/>
        <v>0</v>
      </c>
      <c r="BL279" s="13" t="s">
        <v>134</v>
      </c>
      <c r="BM279" s="150" t="s">
        <v>817</v>
      </c>
    </row>
    <row r="280" spans="2:65" s="1" customFormat="1" ht="16.5" customHeight="1">
      <c r="B280" s="114"/>
      <c r="C280" s="140" t="s">
        <v>285</v>
      </c>
      <c r="D280" s="140" t="s">
        <v>130</v>
      </c>
      <c r="E280" s="141" t="s">
        <v>818</v>
      </c>
      <c r="F280" s="142" t="s">
        <v>819</v>
      </c>
      <c r="G280" s="143" t="s">
        <v>154</v>
      </c>
      <c r="H280" s="144">
        <v>1</v>
      </c>
      <c r="I280" s="165"/>
      <c r="J280" s="145">
        <f t="shared" si="50"/>
        <v>0</v>
      </c>
      <c r="K280" s="142" t="s">
        <v>1</v>
      </c>
      <c r="L280" s="27"/>
      <c r="M280" s="146" t="s">
        <v>1</v>
      </c>
      <c r="N280" s="147" t="s">
        <v>39</v>
      </c>
      <c r="O280" s="148">
        <v>0.54</v>
      </c>
      <c r="P280" s="148">
        <f t="shared" si="51"/>
        <v>0.54</v>
      </c>
      <c r="Q280" s="148">
        <v>7.2999999999999999E-5</v>
      </c>
      <c r="R280" s="148">
        <f t="shared" si="52"/>
        <v>7.2999999999999999E-5</v>
      </c>
      <c r="S280" s="148">
        <v>2.4E-2</v>
      </c>
      <c r="T280" s="149">
        <f t="shared" si="53"/>
        <v>2.4E-2</v>
      </c>
      <c r="AR280" s="150" t="s">
        <v>134</v>
      </c>
      <c r="AT280" s="150" t="s">
        <v>130</v>
      </c>
      <c r="AU280" s="150" t="s">
        <v>84</v>
      </c>
      <c r="AY280" s="13" t="s">
        <v>127</v>
      </c>
      <c r="BE280" s="151">
        <f t="shared" si="54"/>
        <v>0</v>
      </c>
      <c r="BF280" s="151">
        <f t="shared" si="55"/>
        <v>0</v>
      </c>
      <c r="BG280" s="151">
        <f t="shared" si="56"/>
        <v>0</v>
      </c>
      <c r="BH280" s="151">
        <f t="shared" si="57"/>
        <v>0</v>
      </c>
      <c r="BI280" s="151">
        <f t="shared" si="58"/>
        <v>0</v>
      </c>
      <c r="BJ280" s="13" t="s">
        <v>82</v>
      </c>
      <c r="BK280" s="151">
        <f t="shared" si="59"/>
        <v>0</v>
      </c>
      <c r="BL280" s="13" t="s">
        <v>134</v>
      </c>
      <c r="BM280" s="150" t="s">
        <v>820</v>
      </c>
    </row>
    <row r="281" spans="2:65" s="1" customFormat="1" ht="36" customHeight="1">
      <c r="B281" s="114"/>
      <c r="C281" s="140" t="s">
        <v>821</v>
      </c>
      <c r="D281" s="140" t="s">
        <v>130</v>
      </c>
      <c r="E281" s="141" t="s">
        <v>822</v>
      </c>
      <c r="F281" s="142" t="s">
        <v>823</v>
      </c>
      <c r="G281" s="143" t="s">
        <v>207</v>
      </c>
      <c r="H281" s="144">
        <v>1</v>
      </c>
      <c r="I281" s="165"/>
      <c r="J281" s="145">
        <f t="shared" si="50"/>
        <v>0</v>
      </c>
      <c r="K281" s="142" t="s">
        <v>1</v>
      </c>
      <c r="L281" s="27"/>
      <c r="M281" s="146" t="s">
        <v>1</v>
      </c>
      <c r="N281" s="147" t="s">
        <v>39</v>
      </c>
      <c r="O281" s="148">
        <v>0.51200000000000001</v>
      </c>
      <c r="P281" s="148">
        <f t="shared" si="51"/>
        <v>0.51200000000000001</v>
      </c>
      <c r="Q281" s="148">
        <v>3.29E-3</v>
      </c>
      <c r="R281" s="148">
        <f t="shared" si="52"/>
        <v>3.29E-3</v>
      </c>
      <c r="S281" s="148">
        <v>0</v>
      </c>
      <c r="T281" s="149">
        <f t="shared" si="53"/>
        <v>0</v>
      </c>
      <c r="AR281" s="150" t="s">
        <v>134</v>
      </c>
      <c r="AT281" s="150" t="s">
        <v>130</v>
      </c>
      <c r="AU281" s="150" t="s">
        <v>84</v>
      </c>
      <c r="AY281" s="13" t="s">
        <v>127</v>
      </c>
      <c r="BE281" s="151">
        <f t="shared" si="54"/>
        <v>0</v>
      </c>
      <c r="BF281" s="151">
        <f t="shared" si="55"/>
        <v>0</v>
      </c>
      <c r="BG281" s="151">
        <f t="shared" si="56"/>
        <v>0</v>
      </c>
      <c r="BH281" s="151">
        <f t="shared" si="57"/>
        <v>0</v>
      </c>
      <c r="BI281" s="151">
        <f t="shared" si="58"/>
        <v>0</v>
      </c>
      <c r="BJ281" s="13" t="s">
        <v>82</v>
      </c>
      <c r="BK281" s="151">
        <f t="shared" si="59"/>
        <v>0</v>
      </c>
      <c r="BL281" s="13" t="s">
        <v>134</v>
      </c>
      <c r="BM281" s="150" t="s">
        <v>824</v>
      </c>
    </row>
    <row r="282" spans="2:65" s="1" customFormat="1" ht="36" customHeight="1">
      <c r="B282" s="114"/>
      <c r="C282" s="140" t="s">
        <v>825</v>
      </c>
      <c r="D282" s="140" t="s">
        <v>130</v>
      </c>
      <c r="E282" s="141" t="s">
        <v>826</v>
      </c>
      <c r="F282" s="142" t="s">
        <v>827</v>
      </c>
      <c r="G282" s="143" t="s">
        <v>207</v>
      </c>
      <c r="H282" s="144">
        <v>1</v>
      </c>
      <c r="I282" s="165"/>
      <c r="J282" s="145">
        <f t="shared" si="50"/>
        <v>0</v>
      </c>
      <c r="K282" s="142" t="s">
        <v>1</v>
      </c>
      <c r="L282" s="27"/>
      <c r="M282" s="146" t="s">
        <v>1</v>
      </c>
      <c r="N282" s="147" t="s">
        <v>39</v>
      </c>
      <c r="O282" s="148">
        <v>0.51200000000000001</v>
      </c>
      <c r="P282" s="148">
        <f t="shared" si="51"/>
        <v>0.51200000000000001</v>
      </c>
      <c r="Q282" s="148">
        <v>2.8900000000000002E-3</v>
      </c>
      <c r="R282" s="148">
        <f t="shared" si="52"/>
        <v>2.8900000000000002E-3</v>
      </c>
      <c r="S282" s="148">
        <v>0</v>
      </c>
      <c r="T282" s="149">
        <f t="shared" si="53"/>
        <v>0</v>
      </c>
      <c r="AR282" s="150" t="s">
        <v>134</v>
      </c>
      <c r="AT282" s="150" t="s">
        <v>130</v>
      </c>
      <c r="AU282" s="150" t="s">
        <v>84</v>
      </c>
      <c r="AY282" s="13" t="s">
        <v>127</v>
      </c>
      <c r="BE282" s="151">
        <f t="shared" si="54"/>
        <v>0</v>
      </c>
      <c r="BF282" s="151">
        <f t="shared" si="55"/>
        <v>0</v>
      </c>
      <c r="BG282" s="151">
        <f t="shared" si="56"/>
        <v>0</v>
      </c>
      <c r="BH282" s="151">
        <f t="shared" si="57"/>
        <v>0</v>
      </c>
      <c r="BI282" s="151">
        <f t="shared" si="58"/>
        <v>0</v>
      </c>
      <c r="BJ282" s="13" t="s">
        <v>82</v>
      </c>
      <c r="BK282" s="151">
        <f t="shared" si="59"/>
        <v>0</v>
      </c>
      <c r="BL282" s="13" t="s">
        <v>134</v>
      </c>
      <c r="BM282" s="150" t="s">
        <v>828</v>
      </c>
    </row>
    <row r="283" spans="2:65" s="1" customFormat="1" ht="36" customHeight="1">
      <c r="B283" s="114"/>
      <c r="C283" s="140" t="s">
        <v>829</v>
      </c>
      <c r="D283" s="140" t="s">
        <v>130</v>
      </c>
      <c r="E283" s="141" t="s">
        <v>830</v>
      </c>
      <c r="F283" s="142" t="s">
        <v>831</v>
      </c>
      <c r="G283" s="143" t="s">
        <v>207</v>
      </c>
      <c r="H283" s="144">
        <v>1</v>
      </c>
      <c r="I283" s="165"/>
      <c r="J283" s="145">
        <f t="shared" si="50"/>
        <v>0</v>
      </c>
      <c r="K283" s="142" t="s">
        <v>1</v>
      </c>
      <c r="L283" s="27"/>
      <c r="M283" s="146" t="s">
        <v>1</v>
      </c>
      <c r="N283" s="147" t="s">
        <v>39</v>
      </c>
      <c r="O283" s="148">
        <v>0.51200000000000001</v>
      </c>
      <c r="P283" s="148">
        <f t="shared" si="51"/>
        <v>0.51200000000000001</v>
      </c>
      <c r="Q283" s="148">
        <v>3.29E-3</v>
      </c>
      <c r="R283" s="148">
        <f t="shared" si="52"/>
        <v>3.29E-3</v>
      </c>
      <c r="S283" s="148">
        <v>0</v>
      </c>
      <c r="T283" s="149">
        <f t="shared" si="53"/>
        <v>0</v>
      </c>
      <c r="AR283" s="150" t="s">
        <v>134</v>
      </c>
      <c r="AT283" s="150" t="s">
        <v>130</v>
      </c>
      <c r="AU283" s="150" t="s">
        <v>84</v>
      </c>
      <c r="AY283" s="13" t="s">
        <v>127</v>
      </c>
      <c r="BE283" s="151">
        <f t="shared" si="54"/>
        <v>0</v>
      </c>
      <c r="BF283" s="151">
        <f t="shared" si="55"/>
        <v>0</v>
      </c>
      <c r="BG283" s="151">
        <f t="shared" si="56"/>
        <v>0</v>
      </c>
      <c r="BH283" s="151">
        <f t="shared" si="57"/>
        <v>0</v>
      </c>
      <c r="BI283" s="151">
        <f t="shared" si="58"/>
        <v>0</v>
      </c>
      <c r="BJ283" s="13" t="s">
        <v>82</v>
      </c>
      <c r="BK283" s="151">
        <f t="shared" si="59"/>
        <v>0</v>
      </c>
      <c r="BL283" s="13" t="s">
        <v>134</v>
      </c>
      <c r="BM283" s="150" t="s">
        <v>832</v>
      </c>
    </row>
    <row r="284" spans="2:65" s="1" customFormat="1" ht="36" customHeight="1">
      <c r="B284" s="114"/>
      <c r="C284" s="140" t="s">
        <v>833</v>
      </c>
      <c r="D284" s="140" t="s">
        <v>130</v>
      </c>
      <c r="E284" s="141" t="s">
        <v>834</v>
      </c>
      <c r="F284" s="142" t="s">
        <v>835</v>
      </c>
      <c r="G284" s="143" t="s">
        <v>207</v>
      </c>
      <c r="H284" s="144">
        <v>1</v>
      </c>
      <c r="I284" s="165"/>
      <c r="J284" s="145">
        <f t="shared" si="50"/>
        <v>0</v>
      </c>
      <c r="K284" s="142" t="s">
        <v>1</v>
      </c>
      <c r="L284" s="27"/>
      <c r="M284" s="146" t="s">
        <v>1</v>
      </c>
      <c r="N284" s="147" t="s">
        <v>39</v>
      </c>
      <c r="O284" s="148">
        <v>0.51200000000000001</v>
      </c>
      <c r="P284" s="148">
        <f t="shared" si="51"/>
        <v>0.51200000000000001</v>
      </c>
      <c r="Q284" s="148">
        <v>3.29E-3</v>
      </c>
      <c r="R284" s="148">
        <f t="shared" si="52"/>
        <v>3.29E-3</v>
      </c>
      <c r="S284" s="148">
        <v>0</v>
      </c>
      <c r="T284" s="149">
        <f t="shared" si="53"/>
        <v>0</v>
      </c>
      <c r="AR284" s="150" t="s">
        <v>134</v>
      </c>
      <c r="AT284" s="150" t="s">
        <v>130</v>
      </c>
      <c r="AU284" s="150" t="s">
        <v>84</v>
      </c>
      <c r="AY284" s="13" t="s">
        <v>127</v>
      </c>
      <c r="BE284" s="151">
        <f t="shared" si="54"/>
        <v>0</v>
      </c>
      <c r="BF284" s="151">
        <f t="shared" si="55"/>
        <v>0</v>
      </c>
      <c r="BG284" s="151">
        <f t="shared" si="56"/>
        <v>0</v>
      </c>
      <c r="BH284" s="151">
        <f t="shared" si="57"/>
        <v>0</v>
      </c>
      <c r="BI284" s="151">
        <f t="shared" si="58"/>
        <v>0</v>
      </c>
      <c r="BJ284" s="13" t="s">
        <v>82</v>
      </c>
      <c r="BK284" s="151">
        <f t="shared" si="59"/>
        <v>0</v>
      </c>
      <c r="BL284" s="13" t="s">
        <v>134</v>
      </c>
      <c r="BM284" s="150" t="s">
        <v>836</v>
      </c>
    </row>
    <row r="285" spans="2:65" s="1" customFormat="1" ht="36" customHeight="1">
      <c r="B285" s="114"/>
      <c r="C285" s="140" t="s">
        <v>837</v>
      </c>
      <c r="D285" s="140" t="s">
        <v>130</v>
      </c>
      <c r="E285" s="141" t="s">
        <v>838</v>
      </c>
      <c r="F285" s="142" t="s">
        <v>839</v>
      </c>
      <c r="G285" s="143" t="s">
        <v>207</v>
      </c>
      <c r="H285" s="144">
        <v>1</v>
      </c>
      <c r="I285" s="165"/>
      <c r="J285" s="145">
        <f t="shared" si="50"/>
        <v>0</v>
      </c>
      <c r="K285" s="142" t="s">
        <v>1</v>
      </c>
      <c r="L285" s="27"/>
      <c r="M285" s="146" t="s">
        <v>1</v>
      </c>
      <c r="N285" s="147" t="s">
        <v>39</v>
      </c>
      <c r="O285" s="148">
        <v>0.51200000000000001</v>
      </c>
      <c r="P285" s="148">
        <f t="shared" si="51"/>
        <v>0.51200000000000001</v>
      </c>
      <c r="Q285" s="148">
        <v>5.5900000000000004E-3</v>
      </c>
      <c r="R285" s="148">
        <f t="shared" si="52"/>
        <v>5.5900000000000004E-3</v>
      </c>
      <c r="S285" s="148">
        <v>0</v>
      </c>
      <c r="T285" s="149">
        <f t="shared" si="53"/>
        <v>0</v>
      </c>
      <c r="AR285" s="150" t="s">
        <v>134</v>
      </c>
      <c r="AT285" s="150" t="s">
        <v>130</v>
      </c>
      <c r="AU285" s="150" t="s">
        <v>84</v>
      </c>
      <c r="AY285" s="13" t="s">
        <v>127</v>
      </c>
      <c r="BE285" s="151">
        <f t="shared" si="54"/>
        <v>0</v>
      </c>
      <c r="BF285" s="151">
        <f t="shared" si="55"/>
        <v>0</v>
      </c>
      <c r="BG285" s="151">
        <f t="shared" si="56"/>
        <v>0</v>
      </c>
      <c r="BH285" s="151">
        <f t="shared" si="57"/>
        <v>0</v>
      </c>
      <c r="BI285" s="151">
        <f t="shared" si="58"/>
        <v>0</v>
      </c>
      <c r="BJ285" s="13" t="s">
        <v>82</v>
      </c>
      <c r="BK285" s="151">
        <f t="shared" si="59"/>
        <v>0</v>
      </c>
      <c r="BL285" s="13" t="s">
        <v>134</v>
      </c>
      <c r="BM285" s="150" t="s">
        <v>840</v>
      </c>
    </row>
    <row r="286" spans="2:65" s="1" customFormat="1" ht="36" customHeight="1">
      <c r="B286" s="114"/>
      <c r="C286" s="140" t="s">
        <v>841</v>
      </c>
      <c r="D286" s="140" t="s">
        <v>130</v>
      </c>
      <c r="E286" s="141" t="s">
        <v>842</v>
      </c>
      <c r="F286" s="142" t="s">
        <v>843</v>
      </c>
      <c r="G286" s="143" t="s">
        <v>207</v>
      </c>
      <c r="H286" s="144">
        <v>1</v>
      </c>
      <c r="I286" s="165"/>
      <c r="J286" s="145">
        <f t="shared" si="50"/>
        <v>0</v>
      </c>
      <c r="K286" s="142" t="s">
        <v>1</v>
      </c>
      <c r="L286" s="27"/>
      <c r="M286" s="146" t="s">
        <v>1</v>
      </c>
      <c r="N286" s="147" t="s">
        <v>39</v>
      </c>
      <c r="O286" s="148">
        <v>0.97799999999999998</v>
      </c>
      <c r="P286" s="148">
        <f t="shared" si="51"/>
        <v>0.97799999999999998</v>
      </c>
      <c r="Q286" s="148">
        <v>2.154E-2</v>
      </c>
      <c r="R286" s="148">
        <f t="shared" si="52"/>
        <v>2.154E-2</v>
      </c>
      <c r="S286" s="148">
        <v>0</v>
      </c>
      <c r="T286" s="149">
        <f t="shared" si="53"/>
        <v>0</v>
      </c>
      <c r="AR286" s="150" t="s">
        <v>134</v>
      </c>
      <c r="AT286" s="150" t="s">
        <v>130</v>
      </c>
      <c r="AU286" s="150" t="s">
        <v>84</v>
      </c>
      <c r="AY286" s="13" t="s">
        <v>127</v>
      </c>
      <c r="BE286" s="151">
        <f t="shared" si="54"/>
        <v>0</v>
      </c>
      <c r="BF286" s="151">
        <f t="shared" si="55"/>
        <v>0</v>
      </c>
      <c r="BG286" s="151">
        <f t="shared" si="56"/>
        <v>0</v>
      </c>
      <c r="BH286" s="151">
        <f t="shared" si="57"/>
        <v>0</v>
      </c>
      <c r="BI286" s="151">
        <f t="shared" si="58"/>
        <v>0</v>
      </c>
      <c r="BJ286" s="13" t="s">
        <v>82</v>
      </c>
      <c r="BK286" s="151">
        <f t="shared" si="59"/>
        <v>0</v>
      </c>
      <c r="BL286" s="13" t="s">
        <v>134</v>
      </c>
      <c r="BM286" s="150" t="s">
        <v>844</v>
      </c>
    </row>
    <row r="287" spans="2:65" s="1" customFormat="1" ht="24" customHeight="1">
      <c r="B287" s="114"/>
      <c r="C287" s="140" t="s">
        <v>845</v>
      </c>
      <c r="D287" s="140" t="s">
        <v>130</v>
      </c>
      <c r="E287" s="141" t="s">
        <v>846</v>
      </c>
      <c r="F287" s="142" t="s">
        <v>847</v>
      </c>
      <c r="G287" s="143" t="s">
        <v>248</v>
      </c>
      <c r="H287" s="144">
        <v>3.3660000000000001</v>
      </c>
      <c r="I287" s="165"/>
      <c r="J287" s="145">
        <f t="shared" si="50"/>
        <v>0</v>
      </c>
      <c r="K287" s="142" t="s">
        <v>1</v>
      </c>
      <c r="L287" s="27"/>
      <c r="M287" s="146" t="s">
        <v>1</v>
      </c>
      <c r="N287" s="147" t="s">
        <v>39</v>
      </c>
      <c r="O287" s="148">
        <v>4.0430000000000001</v>
      </c>
      <c r="P287" s="148">
        <f t="shared" si="51"/>
        <v>13.608738000000001</v>
      </c>
      <c r="Q287" s="148">
        <v>0</v>
      </c>
      <c r="R287" s="148">
        <f t="shared" si="52"/>
        <v>0</v>
      </c>
      <c r="S287" s="148">
        <v>0</v>
      </c>
      <c r="T287" s="149">
        <f t="shared" si="53"/>
        <v>0</v>
      </c>
      <c r="AR287" s="150" t="s">
        <v>134</v>
      </c>
      <c r="AT287" s="150" t="s">
        <v>130</v>
      </c>
      <c r="AU287" s="150" t="s">
        <v>84</v>
      </c>
      <c r="AY287" s="13" t="s">
        <v>127</v>
      </c>
      <c r="BE287" s="151">
        <f t="shared" si="54"/>
        <v>0</v>
      </c>
      <c r="BF287" s="151">
        <f t="shared" si="55"/>
        <v>0</v>
      </c>
      <c r="BG287" s="151">
        <f t="shared" si="56"/>
        <v>0</v>
      </c>
      <c r="BH287" s="151">
        <f t="shared" si="57"/>
        <v>0</v>
      </c>
      <c r="BI287" s="151">
        <f t="shared" si="58"/>
        <v>0</v>
      </c>
      <c r="BJ287" s="13" t="s">
        <v>82</v>
      </c>
      <c r="BK287" s="151">
        <f t="shared" si="59"/>
        <v>0</v>
      </c>
      <c r="BL287" s="13" t="s">
        <v>134</v>
      </c>
      <c r="BM287" s="150" t="s">
        <v>848</v>
      </c>
    </row>
    <row r="288" spans="2:65" s="1" customFormat="1" ht="26.25" customHeight="1">
      <c r="B288" s="114"/>
      <c r="C288" s="140" t="s">
        <v>849</v>
      </c>
      <c r="D288" s="140" t="s">
        <v>130</v>
      </c>
      <c r="E288" s="141" t="s">
        <v>850</v>
      </c>
      <c r="F288" s="142" t="s">
        <v>851</v>
      </c>
      <c r="G288" s="143" t="s">
        <v>248</v>
      </c>
      <c r="H288" s="144">
        <v>0.309</v>
      </c>
      <c r="I288" s="165"/>
      <c r="J288" s="145">
        <f t="shared" si="50"/>
        <v>0</v>
      </c>
      <c r="K288" s="142" t="s">
        <v>1</v>
      </c>
      <c r="L288" s="27"/>
      <c r="M288" s="146" t="s">
        <v>1</v>
      </c>
      <c r="N288" s="147" t="s">
        <v>39</v>
      </c>
      <c r="O288" s="148">
        <v>4.0430000000000001</v>
      </c>
      <c r="P288" s="148">
        <f t="shared" si="51"/>
        <v>1.249287</v>
      </c>
      <c r="Q288" s="148">
        <v>0</v>
      </c>
      <c r="R288" s="148">
        <f t="shared" si="52"/>
        <v>0</v>
      </c>
      <c r="S288" s="148">
        <v>0</v>
      </c>
      <c r="T288" s="149">
        <f t="shared" si="53"/>
        <v>0</v>
      </c>
      <c r="AR288" s="150" t="s">
        <v>134</v>
      </c>
      <c r="AT288" s="150" t="s">
        <v>130</v>
      </c>
      <c r="AU288" s="150" t="s">
        <v>84</v>
      </c>
      <c r="AY288" s="13" t="s">
        <v>127</v>
      </c>
      <c r="BE288" s="151">
        <f t="shared" si="54"/>
        <v>0</v>
      </c>
      <c r="BF288" s="151">
        <f t="shared" si="55"/>
        <v>0</v>
      </c>
      <c r="BG288" s="151">
        <f t="shared" si="56"/>
        <v>0</v>
      </c>
      <c r="BH288" s="151">
        <f t="shared" si="57"/>
        <v>0</v>
      </c>
      <c r="BI288" s="151">
        <f t="shared" si="58"/>
        <v>0</v>
      </c>
      <c r="BJ288" s="13" t="s">
        <v>82</v>
      </c>
      <c r="BK288" s="151">
        <f t="shared" si="59"/>
        <v>0</v>
      </c>
      <c r="BL288" s="13" t="s">
        <v>134</v>
      </c>
      <c r="BM288" s="150" t="s">
        <v>852</v>
      </c>
    </row>
    <row r="289" spans="2:65" s="1" customFormat="1" ht="24" customHeight="1">
      <c r="B289" s="114"/>
      <c r="C289" s="140" t="s">
        <v>853</v>
      </c>
      <c r="D289" s="140" t="s">
        <v>130</v>
      </c>
      <c r="E289" s="141" t="s">
        <v>854</v>
      </c>
      <c r="F289" s="142" t="s">
        <v>855</v>
      </c>
      <c r="G289" s="143" t="s">
        <v>248</v>
      </c>
      <c r="H289" s="144">
        <v>0.309</v>
      </c>
      <c r="I289" s="165"/>
      <c r="J289" s="145">
        <f t="shared" si="50"/>
        <v>0</v>
      </c>
      <c r="K289" s="142" t="s">
        <v>1</v>
      </c>
      <c r="L289" s="27"/>
      <c r="M289" s="146" t="s">
        <v>1</v>
      </c>
      <c r="N289" s="147" t="s">
        <v>39</v>
      </c>
      <c r="O289" s="148">
        <v>1.77</v>
      </c>
      <c r="P289" s="148">
        <f t="shared" si="51"/>
        <v>0.54693000000000003</v>
      </c>
      <c r="Q289" s="148">
        <v>0</v>
      </c>
      <c r="R289" s="148">
        <f t="shared" si="52"/>
        <v>0</v>
      </c>
      <c r="S289" s="148">
        <v>0</v>
      </c>
      <c r="T289" s="149">
        <f t="shared" si="53"/>
        <v>0</v>
      </c>
      <c r="AR289" s="150" t="s">
        <v>134</v>
      </c>
      <c r="AT289" s="150" t="s">
        <v>130</v>
      </c>
      <c r="AU289" s="150" t="s">
        <v>84</v>
      </c>
      <c r="AY289" s="13" t="s">
        <v>127</v>
      </c>
      <c r="BE289" s="151">
        <f t="shared" si="54"/>
        <v>0</v>
      </c>
      <c r="BF289" s="151">
        <f t="shared" si="55"/>
        <v>0</v>
      </c>
      <c r="BG289" s="151">
        <f t="shared" si="56"/>
        <v>0</v>
      </c>
      <c r="BH289" s="151">
        <f t="shared" si="57"/>
        <v>0</v>
      </c>
      <c r="BI289" s="151">
        <f t="shared" si="58"/>
        <v>0</v>
      </c>
      <c r="BJ289" s="13" t="s">
        <v>82</v>
      </c>
      <c r="BK289" s="151">
        <f t="shared" si="59"/>
        <v>0</v>
      </c>
      <c r="BL289" s="13" t="s">
        <v>134</v>
      </c>
      <c r="BM289" s="150" t="s">
        <v>856</v>
      </c>
    </row>
    <row r="290" spans="2:65" s="1" customFormat="1" ht="24" customHeight="1">
      <c r="B290" s="114"/>
      <c r="C290" s="140" t="s">
        <v>857</v>
      </c>
      <c r="D290" s="140" t="s">
        <v>130</v>
      </c>
      <c r="E290" s="141" t="s">
        <v>858</v>
      </c>
      <c r="F290" s="142" t="s">
        <v>859</v>
      </c>
      <c r="G290" s="143" t="s">
        <v>248</v>
      </c>
      <c r="H290" s="144">
        <v>0.309</v>
      </c>
      <c r="I290" s="165"/>
      <c r="J290" s="145">
        <f t="shared" si="50"/>
        <v>0</v>
      </c>
      <c r="K290" s="142" t="s">
        <v>1</v>
      </c>
      <c r="L290" s="27"/>
      <c r="M290" s="146" t="s">
        <v>1</v>
      </c>
      <c r="N290" s="147" t="s">
        <v>39</v>
      </c>
      <c r="O290" s="148">
        <v>0.76500000000000001</v>
      </c>
      <c r="P290" s="148">
        <f t="shared" si="51"/>
        <v>0.23638500000000001</v>
      </c>
      <c r="Q290" s="148">
        <v>0</v>
      </c>
      <c r="R290" s="148">
        <f t="shared" si="52"/>
        <v>0</v>
      </c>
      <c r="S290" s="148">
        <v>0</v>
      </c>
      <c r="T290" s="149">
        <f t="shared" si="53"/>
        <v>0</v>
      </c>
      <c r="AR290" s="150" t="s">
        <v>134</v>
      </c>
      <c r="AT290" s="150" t="s">
        <v>130</v>
      </c>
      <c r="AU290" s="150" t="s">
        <v>84</v>
      </c>
      <c r="AY290" s="13" t="s">
        <v>127</v>
      </c>
      <c r="BE290" s="151">
        <f t="shared" si="54"/>
        <v>0</v>
      </c>
      <c r="BF290" s="151">
        <f t="shared" si="55"/>
        <v>0</v>
      </c>
      <c r="BG290" s="151">
        <f t="shared" si="56"/>
        <v>0</v>
      </c>
      <c r="BH290" s="151">
        <f t="shared" si="57"/>
        <v>0</v>
      </c>
      <c r="BI290" s="151">
        <f t="shared" si="58"/>
        <v>0</v>
      </c>
      <c r="BJ290" s="13" t="s">
        <v>82</v>
      </c>
      <c r="BK290" s="151">
        <f t="shared" si="59"/>
        <v>0</v>
      </c>
      <c r="BL290" s="13" t="s">
        <v>134</v>
      </c>
      <c r="BM290" s="150" t="s">
        <v>860</v>
      </c>
    </row>
    <row r="291" spans="2:65" s="11" customFormat="1" ht="22.9" customHeight="1">
      <c r="B291" s="128"/>
      <c r="D291" s="129" t="s">
        <v>73</v>
      </c>
      <c r="E291" s="138" t="s">
        <v>861</v>
      </c>
      <c r="F291" s="138" t="s">
        <v>862</v>
      </c>
      <c r="I291" s="170"/>
      <c r="J291" s="139">
        <f>BK291</f>
        <v>0</v>
      </c>
      <c r="L291" s="128"/>
      <c r="M291" s="132"/>
      <c r="N291" s="133"/>
      <c r="O291" s="133"/>
      <c r="P291" s="134">
        <f>SUM(P292:P324)</f>
        <v>204.84096799999998</v>
      </c>
      <c r="Q291" s="133"/>
      <c r="R291" s="134">
        <f>SUM(R292:R324)</f>
        <v>0.7133377729999999</v>
      </c>
      <c r="S291" s="133"/>
      <c r="T291" s="135">
        <f>SUM(T292:T324)</f>
        <v>1.10338</v>
      </c>
      <c r="AR291" s="129" t="s">
        <v>84</v>
      </c>
      <c r="AT291" s="136" t="s">
        <v>73</v>
      </c>
      <c r="AU291" s="136" t="s">
        <v>82</v>
      </c>
      <c r="AY291" s="129" t="s">
        <v>127</v>
      </c>
      <c r="BK291" s="137">
        <f>SUM(BK292:BK324)</f>
        <v>0</v>
      </c>
    </row>
    <row r="292" spans="2:65" s="1" customFormat="1" ht="16.5" customHeight="1">
      <c r="B292" s="114"/>
      <c r="C292" s="140" t="s">
        <v>863</v>
      </c>
      <c r="D292" s="140" t="s">
        <v>130</v>
      </c>
      <c r="E292" s="141" t="s">
        <v>864</v>
      </c>
      <c r="F292" s="142" t="s">
        <v>865</v>
      </c>
      <c r="G292" s="143" t="s">
        <v>133</v>
      </c>
      <c r="H292" s="144">
        <v>12</v>
      </c>
      <c r="I292" s="169"/>
      <c r="J292" s="145">
        <f t="shared" ref="J292:J324" si="60">ROUND(I292*H292,2)</f>
        <v>0</v>
      </c>
      <c r="K292" s="142" t="s">
        <v>1</v>
      </c>
      <c r="L292" s="27"/>
      <c r="M292" s="146" t="s">
        <v>1</v>
      </c>
      <c r="N292" s="147" t="s">
        <v>39</v>
      </c>
      <c r="O292" s="148">
        <v>5.0999999999999997E-2</v>
      </c>
      <c r="P292" s="148">
        <f t="shared" ref="P292:P324" si="61">O292*H292</f>
        <v>0.61199999999999999</v>
      </c>
      <c r="Q292" s="148">
        <v>1.52E-5</v>
      </c>
      <c r="R292" s="148">
        <f t="shared" ref="R292:R324" si="62">Q292*H292</f>
        <v>1.8239999999999999E-4</v>
      </c>
      <c r="S292" s="148">
        <v>1E-3</v>
      </c>
      <c r="T292" s="149">
        <f t="shared" ref="T292:T324" si="63">S292*H292</f>
        <v>1.2E-2</v>
      </c>
      <c r="AR292" s="150" t="s">
        <v>134</v>
      </c>
      <c r="AT292" s="150" t="s">
        <v>130</v>
      </c>
      <c r="AU292" s="150" t="s">
        <v>84</v>
      </c>
      <c r="AY292" s="13" t="s">
        <v>127</v>
      </c>
      <c r="BE292" s="151">
        <f t="shared" ref="BE292:BE324" si="64">IF(N292="základní",J292,0)</f>
        <v>0</v>
      </c>
      <c r="BF292" s="151">
        <f t="shared" ref="BF292:BF324" si="65">IF(N292="snížená",J292,0)</f>
        <v>0</v>
      </c>
      <c r="BG292" s="151">
        <f t="shared" ref="BG292:BG324" si="66">IF(N292="zákl. přenesená",J292,0)</f>
        <v>0</v>
      </c>
      <c r="BH292" s="151">
        <f t="shared" ref="BH292:BH324" si="67">IF(N292="sníž. přenesená",J292,0)</f>
        <v>0</v>
      </c>
      <c r="BI292" s="151">
        <f t="shared" ref="BI292:BI324" si="68">IF(N292="nulová",J292,0)</f>
        <v>0</v>
      </c>
      <c r="BJ292" s="13" t="s">
        <v>82</v>
      </c>
      <c r="BK292" s="151">
        <f t="shared" ref="BK292:BK324" si="69">ROUND(I292*H292,2)</f>
        <v>0</v>
      </c>
      <c r="BL292" s="13" t="s">
        <v>134</v>
      </c>
      <c r="BM292" s="150" t="s">
        <v>866</v>
      </c>
    </row>
    <row r="293" spans="2:65" s="1" customFormat="1" ht="16.5" customHeight="1">
      <c r="B293" s="114"/>
      <c r="C293" s="140" t="s">
        <v>867</v>
      </c>
      <c r="D293" s="140" t="s">
        <v>130</v>
      </c>
      <c r="E293" s="141" t="s">
        <v>868</v>
      </c>
      <c r="F293" s="142" t="s">
        <v>869</v>
      </c>
      <c r="G293" s="143" t="s">
        <v>133</v>
      </c>
      <c r="H293" s="144">
        <v>33</v>
      </c>
      <c r="I293" s="165"/>
      <c r="J293" s="145">
        <f t="shared" si="60"/>
        <v>0</v>
      </c>
      <c r="K293" s="142" t="s">
        <v>1</v>
      </c>
      <c r="L293" s="27"/>
      <c r="M293" s="146" t="s">
        <v>1</v>
      </c>
      <c r="N293" s="147" t="s">
        <v>39</v>
      </c>
      <c r="O293" s="148">
        <v>5.2999999999999999E-2</v>
      </c>
      <c r="P293" s="148">
        <f t="shared" si="61"/>
        <v>1.7489999999999999</v>
      </c>
      <c r="Q293" s="148">
        <v>1.995E-5</v>
      </c>
      <c r="R293" s="148">
        <f t="shared" si="62"/>
        <v>6.5835000000000004E-4</v>
      </c>
      <c r="S293" s="148">
        <v>3.2000000000000002E-3</v>
      </c>
      <c r="T293" s="149">
        <f t="shared" si="63"/>
        <v>0.1056</v>
      </c>
      <c r="AR293" s="150" t="s">
        <v>134</v>
      </c>
      <c r="AT293" s="150" t="s">
        <v>130</v>
      </c>
      <c r="AU293" s="150" t="s">
        <v>84</v>
      </c>
      <c r="AY293" s="13" t="s">
        <v>127</v>
      </c>
      <c r="BE293" s="151">
        <f t="shared" si="64"/>
        <v>0</v>
      </c>
      <c r="BF293" s="151">
        <f t="shared" si="65"/>
        <v>0</v>
      </c>
      <c r="BG293" s="151">
        <f t="shared" si="66"/>
        <v>0</v>
      </c>
      <c r="BH293" s="151">
        <f t="shared" si="67"/>
        <v>0</v>
      </c>
      <c r="BI293" s="151">
        <f t="shared" si="68"/>
        <v>0</v>
      </c>
      <c r="BJ293" s="13" t="s">
        <v>82</v>
      </c>
      <c r="BK293" s="151">
        <f t="shared" si="69"/>
        <v>0</v>
      </c>
      <c r="BL293" s="13" t="s">
        <v>134</v>
      </c>
      <c r="BM293" s="150" t="s">
        <v>870</v>
      </c>
    </row>
    <row r="294" spans="2:65" s="1" customFormat="1" ht="16.5" customHeight="1">
      <c r="B294" s="114"/>
      <c r="C294" s="140" t="s">
        <v>871</v>
      </c>
      <c r="D294" s="140" t="s">
        <v>130</v>
      </c>
      <c r="E294" s="141" t="s">
        <v>872</v>
      </c>
      <c r="F294" s="142" t="s">
        <v>873</v>
      </c>
      <c r="G294" s="143" t="s">
        <v>133</v>
      </c>
      <c r="H294" s="144">
        <v>37</v>
      </c>
      <c r="I294" s="165"/>
      <c r="J294" s="145">
        <f t="shared" si="60"/>
        <v>0</v>
      </c>
      <c r="K294" s="142" t="s">
        <v>1</v>
      </c>
      <c r="L294" s="27"/>
      <c r="M294" s="146" t="s">
        <v>1</v>
      </c>
      <c r="N294" s="147" t="s">
        <v>39</v>
      </c>
      <c r="O294" s="148">
        <v>0.10299999999999999</v>
      </c>
      <c r="P294" s="148">
        <f t="shared" si="61"/>
        <v>3.8109999999999999</v>
      </c>
      <c r="Q294" s="148">
        <v>5.0000000000000002E-5</v>
      </c>
      <c r="R294" s="148">
        <f t="shared" si="62"/>
        <v>1.8500000000000001E-3</v>
      </c>
      <c r="S294" s="148">
        <v>5.3200000000000001E-3</v>
      </c>
      <c r="T294" s="149">
        <f t="shared" si="63"/>
        <v>0.19684000000000001</v>
      </c>
      <c r="AR294" s="150" t="s">
        <v>134</v>
      </c>
      <c r="AT294" s="150" t="s">
        <v>130</v>
      </c>
      <c r="AU294" s="150" t="s">
        <v>84</v>
      </c>
      <c r="AY294" s="13" t="s">
        <v>127</v>
      </c>
      <c r="BE294" s="151">
        <f t="shared" si="64"/>
        <v>0</v>
      </c>
      <c r="BF294" s="151">
        <f t="shared" si="65"/>
        <v>0</v>
      </c>
      <c r="BG294" s="151">
        <f t="shared" si="66"/>
        <v>0</v>
      </c>
      <c r="BH294" s="151">
        <f t="shared" si="67"/>
        <v>0</v>
      </c>
      <c r="BI294" s="151">
        <f t="shared" si="68"/>
        <v>0</v>
      </c>
      <c r="BJ294" s="13" t="s">
        <v>82</v>
      </c>
      <c r="BK294" s="151">
        <f t="shared" si="69"/>
        <v>0</v>
      </c>
      <c r="BL294" s="13" t="s">
        <v>134</v>
      </c>
      <c r="BM294" s="150" t="s">
        <v>874</v>
      </c>
    </row>
    <row r="295" spans="2:65" s="1" customFormat="1" ht="24" customHeight="1">
      <c r="B295" s="114"/>
      <c r="C295" s="140" t="s">
        <v>875</v>
      </c>
      <c r="D295" s="140" t="s">
        <v>130</v>
      </c>
      <c r="E295" s="141" t="s">
        <v>876</v>
      </c>
      <c r="F295" s="142" t="s">
        <v>877</v>
      </c>
      <c r="G295" s="143" t="s">
        <v>133</v>
      </c>
      <c r="H295" s="144">
        <v>2</v>
      </c>
      <c r="I295" s="165"/>
      <c r="J295" s="145">
        <f t="shared" si="60"/>
        <v>0</v>
      </c>
      <c r="K295" s="142" t="s">
        <v>1</v>
      </c>
      <c r="L295" s="27"/>
      <c r="M295" s="146" t="s">
        <v>1</v>
      </c>
      <c r="N295" s="147" t="s">
        <v>39</v>
      </c>
      <c r="O295" s="148">
        <v>0.42699999999999999</v>
      </c>
      <c r="P295" s="148">
        <f t="shared" si="61"/>
        <v>0.85399999999999998</v>
      </c>
      <c r="Q295" s="148">
        <v>1.5765270000000001E-3</v>
      </c>
      <c r="R295" s="148">
        <f t="shared" si="62"/>
        <v>3.1530540000000002E-3</v>
      </c>
      <c r="S295" s="148">
        <v>0</v>
      </c>
      <c r="T295" s="149">
        <f t="shared" si="63"/>
        <v>0</v>
      </c>
      <c r="AR295" s="150" t="s">
        <v>134</v>
      </c>
      <c r="AT295" s="150" t="s">
        <v>130</v>
      </c>
      <c r="AU295" s="150" t="s">
        <v>84</v>
      </c>
      <c r="AY295" s="13" t="s">
        <v>127</v>
      </c>
      <c r="BE295" s="151">
        <f t="shared" si="64"/>
        <v>0</v>
      </c>
      <c r="BF295" s="151">
        <f t="shared" si="65"/>
        <v>0</v>
      </c>
      <c r="BG295" s="151">
        <f t="shared" si="66"/>
        <v>0</v>
      </c>
      <c r="BH295" s="151">
        <f t="shared" si="67"/>
        <v>0</v>
      </c>
      <c r="BI295" s="151">
        <f t="shared" si="68"/>
        <v>0</v>
      </c>
      <c r="BJ295" s="13" t="s">
        <v>82</v>
      </c>
      <c r="BK295" s="151">
        <f t="shared" si="69"/>
        <v>0</v>
      </c>
      <c r="BL295" s="13" t="s">
        <v>134</v>
      </c>
      <c r="BM295" s="150" t="s">
        <v>878</v>
      </c>
    </row>
    <row r="296" spans="2:65" s="1" customFormat="1" ht="24" customHeight="1">
      <c r="B296" s="114"/>
      <c r="C296" s="140" t="s">
        <v>879</v>
      </c>
      <c r="D296" s="140" t="s">
        <v>130</v>
      </c>
      <c r="E296" s="141" t="s">
        <v>880</v>
      </c>
      <c r="F296" s="142" t="s">
        <v>881</v>
      </c>
      <c r="G296" s="143" t="s">
        <v>133</v>
      </c>
      <c r="H296" s="144">
        <v>15</v>
      </c>
      <c r="I296" s="165"/>
      <c r="J296" s="145">
        <f t="shared" si="60"/>
        <v>0</v>
      </c>
      <c r="K296" s="142" t="s">
        <v>1</v>
      </c>
      <c r="L296" s="27"/>
      <c r="M296" s="146" t="s">
        <v>1</v>
      </c>
      <c r="N296" s="147" t="s">
        <v>39</v>
      </c>
      <c r="O296" s="148">
        <v>0.45900000000000002</v>
      </c>
      <c r="P296" s="148">
        <f t="shared" si="61"/>
        <v>6.8850000000000007</v>
      </c>
      <c r="Q296" s="148">
        <v>1.9941270000000001E-3</v>
      </c>
      <c r="R296" s="148">
        <f t="shared" si="62"/>
        <v>2.9911905000000003E-2</v>
      </c>
      <c r="S296" s="148">
        <v>0</v>
      </c>
      <c r="T296" s="149">
        <f t="shared" si="63"/>
        <v>0</v>
      </c>
      <c r="AR296" s="150" t="s">
        <v>134</v>
      </c>
      <c r="AT296" s="150" t="s">
        <v>130</v>
      </c>
      <c r="AU296" s="150" t="s">
        <v>84</v>
      </c>
      <c r="AY296" s="13" t="s">
        <v>127</v>
      </c>
      <c r="BE296" s="151">
        <f t="shared" si="64"/>
        <v>0</v>
      </c>
      <c r="BF296" s="151">
        <f t="shared" si="65"/>
        <v>0</v>
      </c>
      <c r="BG296" s="151">
        <f t="shared" si="66"/>
        <v>0</v>
      </c>
      <c r="BH296" s="151">
        <f t="shared" si="67"/>
        <v>0</v>
      </c>
      <c r="BI296" s="151">
        <f t="shared" si="68"/>
        <v>0</v>
      </c>
      <c r="BJ296" s="13" t="s">
        <v>82</v>
      </c>
      <c r="BK296" s="151">
        <f t="shared" si="69"/>
        <v>0</v>
      </c>
      <c r="BL296" s="13" t="s">
        <v>134</v>
      </c>
      <c r="BM296" s="150" t="s">
        <v>882</v>
      </c>
    </row>
    <row r="297" spans="2:65" s="1" customFormat="1" ht="24" customHeight="1">
      <c r="B297" s="114"/>
      <c r="C297" s="140" t="s">
        <v>883</v>
      </c>
      <c r="D297" s="140" t="s">
        <v>130</v>
      </c>
      <c r="E297" s="141" t="s">
        <v>884</v>
      </c>
      <c r="F297" s="142" t="s">
        <v>885</v>
      </c>
      <c r="G297" s="143" t="s">
        <v>133</v>
      </c>
      <c r="H297" s="144">
        <v>15</v>
      </c>
      <c r="I297" s="165"/>
      <c r="J297" s="145">
        <f t="shared" si="60"/>
        <v>0</v>
      </c>
      <c r="K297" s="142" t="s">
        <v>1</v>
      </c>
      <c r="L297" s="27"/>
      <c r="M297" s="146" t="s">
        <v>1</v>
      </c>
      <c r="N297" s="147" t="s">
        <v>39</v>
      </c>
      <c r="O297" s="148">
        <v>0.51700000000000002</v>
      </c>
      <c r="P297" s="148">
        <f t="shared" si="61"/>
        <v>7.7549999999999999</v>
      </c>
      <c r="Q297" s="148">
        <v>2.9563369999999999E-3</v>
      </c>
      <c r="R297" s="148">
        <f t="shared" si="62"/>
        <v>4.4345054999999994E-2</v>
      </c>
      <c r="S297" s="148">
        <v>0</v>
      </c>
      <c r="T297" s="149">
        <f t="shared" si="63"/>
        <v>0</v>
      </c>
      <c r="AR297" s="150" t="s">
        <v>134</v>
      </c>
      <c r="AT297" s="150" t="s">
        <v>130</v>
      </c>
      <c r="AU297" s="150" t="s">
        <v>84</v>
      </c>
      <c r="AY297" s="13" t="s">
        <v>127</v>
      </c>
      <c r="BE297" s="151">
        <f t="shared" si="64"/>
        <v>0</v>
      </c>
      <c r="BF297" s="151">
        <f t="shared" si="65"/>
        <v>0</v>
      </c>
      <c r="BG297" s="151">
        <f t="shared" si="66"/>
        <v>0</v>
      </c>
      <c r="BH297" s="151">
        <f t="shared" si="67"/>
        <v>0</v>
      </c>
      <c r="BI297" s="151">
        <f t="shared" si="68"/>
        <v>0</v>
      </c>
      <c r="BJ297" s="13" t="s">
        <v>82</v>
      </c>
      <c r="BK297" s="151">
        <f t="shared" si="69"/>
        <v>0</v>
      </c>
      <c r="BL297" s="13" t="s">
        <v>134</v>
      </c>
      <c r="BM297" s="150" t="s">
        <v>886</v>
      </c>
    </row>
    <row r="298" spans="2:65" s="1" customFormat="1" ht="24" customHeight="1">
      <c r="B298" s="114"/>
      <c r="C298" s="140" t="s">
        <v>887</v>
      </c>
      <c r="D298" s="140" t="s">
        <v>130</v>
      </c>
      <c r="E298" s="141" t="s">
        <v>888</v>
      </c>
      <c r="F298" s="142" t="s">
        <v>889</v>
      </c>
      <c r="G298" s="143" t="s">
        <v>133</v>
      </c>
      <c r="H298" s="144">
        <v>16</v>
      </c>
      <c r="I298" s="165"/>
      <c r="J298" s="145">
        <f t="shared" si="60"/>
        <v>0</v>
      </c>
      <c r="K298" s="142" t="s">
        <v>1</v>
      </c>
      <c r="L298" s="27"/>
      <c r="M298" s="146" t="s">
        <v>1</v>
      </c>
      <c r="N298" s="147" t="s">
        <v>39</v>
      </c>
      <c r="O298" s="148">
        <v>0.65200000000000002</v>
      </c>
      <c r="P298" s="148">
        <f t="shared" si="61"/>
        <v>10.432</v>
      </c>
      <c r="Q298" s="148">
        <v>3.7647244999999998E-3</v>
      </c>
      <c r="R298" s="148">
        <f t="shared" si="62"/>
        <v>6.0235591999999998E-2</v>
      </c>
      <c r="S298" s="148">
        <v>0</v>
      </c>
      <c r="T298" s="149">
        <f t="shared" si="63"/>
        <v>0</v>
      </c>
      <c r="AR298" s="150" t="s">
        <v>134</v>
      </c>
      <c r="AT298" s="150" t="s">
        <v>130</v>
      </c>
      <c r="AU298" s="150" t="s">
        <v>84</v>
      </c>
      <c r="AY298" s="13" t="s">
        <v>127</v>
      </c>
      <c r="BE298" s="151">
        <f t="shared" si="64"/>
        <v>0</v>
      </c>
      <c r="BF298" s="151">
        <f t="shared" si="65"/>
        <v>0</v>
      </c>
      <c r="BG298" s="151">
        <f t="shared" si="66"/>
        <v>0</v>
      </c>
      <c r="BH298" s="151">
        <f t="shared" si="67"/>
        <v>0</v>
      </c>
      <c r="BI298" s="151">
        <f t="shared" si="68"/>
        <v>0</v>
      </c>
      <c r="BJ298" s="13" t="s">
        <v>82</v>
      </c>
      <c r="BK298" s="151">
        <f t="shared" si="69"/>
        <v>0</v>
      </c>
      <c r="BL298" s="13" t="s">
        <v>134</v>
      </c>
      <c r="BM298" s="150" t="s">
        <v>890</v>
      </c>
    </row>
    <row r="299" spans="2:65" s="1" customFormat="1" ht="24" customHeight="1">
      <c r="B299" s="114"/>
      <c r="C299" s="140" t="s">
        <v>891</v>
      </c>
      <c r="D299" s="140" t="s">
        <v>130</v>
      </c>
      <c r="E299" s="141" t="s">
        <v>892</v>
      </c>
      <c r="F299" s="142" t="s">
        <v>893</v>
      </c>
      <c r="G299" s="143" t="s">
        <v>133</v>
      </c>
      <c r="H299" s="144">
        <v>20</v>
      </c>
      <c r="I299" s="165"/>
      <c r="J299" s="145">
        <f t="shared" si="60"/>
        <v>0</v>
      </c>
      <c r="K299" s="142" t="s">
        <v>1</v>
      </c>
      <c r="L299" s="27"/>
      <c r="M299" s="146" t="s">
        <v>1</v>
      </c>
      <c r="N299" s="147" t="s">
        <v>39</v>
      </c>
      <c r="O299" s="148">
        <v>0.69099999999999995</v>
      </c>
      <c r="P299" s="148">
        <f t="shared" si="61"/>
        <v>13.819999999999999</v>
      </c>
      <c r="Q299" s="148">
        <v>4.4039645000000004E-3</v>
      </c>
      <c r="R299" s="148">
        <f t="shared" si="62"/>
        <v>8.8079290000000005E-2</v>
      </c>
      <c r="S299" s="148">
        <v>0</v>
      </c>
      <c r="T299" s="149">
        <f t="shared" si="63"/>
        <v>0</v>
      </c>
      <c r="AR299" s="150" t="s">
        <v>134</v>
      </c>
      <c r="AT299" s="150" t="s">
        <v>130</v>
      </c>
      <c r="AU299" s="150" t="s">
        <v>84</v>
      </c>
      <c r="AY299" s="13" t="s">
        <v>127</v>
      </c>
      <c r="BE299" s="151">
        <f t="shared" si="64"/>
        <v>0</v>
      </c>
      <c r="BF299" s="151">
        <f t="shared" si="65"/>
        <v>0</v>
      </c>
      <c r="BG299" s="151">
        <f t="shared" si="66"/>
        <v>0</v>
      </c>
      <c r="BH299" s="151">
        <f t="shared" si="67"/>
        <v>0</v>
      </c>
      <c r="BI299" s="151">
        <f t="shared" si="68"/>
        <v>0</v>
      </c>
      <c r="BJ299" s="13" t="s">
        <v>82</v>
      </c>
      <c r="BK299" s="151">
        <f t="shared" si="69"/>
        <v>0</v>
      </c>
      <c r="BL299" s="13" t="s">
        <v>134</v>
      </c>
      <c r="BM299" s="150" t="s">
        <v>894</v>
      </c>
    </row>
    <row r="300" spans="2:65" s="1" customFormat="1" ht="24" customHeight="1">
      <c r="B300" s="114"/>
      <c r="C300" s="140" t="s">
        <v>895</v>
      </c>
      <c r="D300" s="140" t="s">
        <v>130</v>
      </c>
      <c r="E300" s="141" t="s">
        <v>896</v>
      </c>
      <c r="F300" s="142" t="s">
        <v>897</v>
      </c>
      <c r="G300" s="143" t="s">
        <v>133</v>
      </c>
      <c r="H300" s="144">
        <v>18</v>
      </c>
      <c r="I300" s="165"/>
      <c r="J300" s="145">
        <f t="shared" si="60"/>
        <v>0</v>
      </c>
      <c r="K300" s="142" t="s">
        <v>1</v>
      </c>
      <c r="L300" s="27"/>
      <c r="M300" s="146" t="s">
        <v>1</v>
      </c>
      <c r="N300" s="147" t="s">
        <v>39</v>
      </c>
      <c r="O300" s="148">
        <v>0.78400000000000003</v>
      </c>
      <c r="P300" s="148">
        <f t="shared" si="61"/>
        <v>14.112</v>
      </c>
      <c r="Q300" s="148">
        <v>6.2863514999999997E-3</v>
      </c>
      <c r="R300" s="148">
        <f t="shared" si="62"/>
        <v>0.113154327</v>
      </c>
      <c r="S300" s="148">
        <v>0</v>
      </c>
      <c r="T300" s="149">
        <f t="shared" si="63"/>
        <v>0</v>
      </c>
      <c r="AR300" s="150" t="s">
        <v>134</v>
      </c>
      <c r="AT300" s="150" t="s">
        <v>130</v>
      </c>
      <c r="AU300" s="150" t="s">
        <v>84</v>
      </c>
      <c r="AY300" s="13" t="s">
        <v>127</v>
      </c>
      <c r="BE300" s="151">
        <f t="shared" si="64"/>
        <v>0</v>
      </c>
      <c r="BF300" s="151">
        <f t="shared" si="65"/>
        <v>0</v>
      </c>
      <c r="BG300" s="151">
        <f t="shared" si="66"/>
        <v>0</v>
      </c>
      <c r="BH300" s="151">
        <f t="shared" si="67"/>
        <v>0</v>
      </c>
      <c r="BI300" s="151">
        <f t="shared" si="68"/>
        <v>0</v>
      </c>
      <c r="BJ300" s="13" t="s">
        <v>82</v>
      </c>
      <c r="BK300" s="151">
        <f t="shared" si="69"/>
        <v>0</v>
      </c>
      <c r="BL300" s="13" t="s">
        <v>134</v>
      </c>
      <c r="BM300" s="150" t="s">
        <v>898</v>
      </c>
    </row>
    <row r="301" spans="2:65" s="1" customFormat="1" ht="24" customHeight="1">
      <c r="B301" s="114"/>
      <c r="C301" s="140" t="s">
        <v>899</v>
      </c>
      <c r="D301" s="140" t="s">
        <v>130</v>
      </c>
      <c r="E301" s="141" t="s">
        <v>900</v>
      </c>
      <c r="F301" s="142" t="s">
        <v>901</v>
      </c>
      <c r="G301" s="143" t="s">
        <v>154</v>
      </c>
      <c r="H301" s="144">
        <v>2</v>
      </c>
      <c r="I301" s="165"/>
      <c r="J301" s="145">
        <f t="shared" si="60"/>
        <v>0</v>
      </c>
      <c r="K301" s="142" t="s">
        <v>1</v>
      </c>
      <c r="L301" s="27"/>
      <c r="M301" s="146" t="s">
        <v>1</v>
      </c>
      <c r="N301" s="147" t="s">
        <v>39</v>
      </c>
      <c r="O301" s="148">
        <v>0.35</v>
      </c>
      <c r="P301" s="148">
        <f t="shared" si="61"/>
        <v>0.7</v>
      </c>
      <c r="Q301" s="148">
        <v>0</v>
      </c>
      <c r="R301" s="148">
        <f t="shared" si="62"/>
        <v>0</v>
      </c>
      <c r="S301" s="148">
        <v>0</v>
      </c>
      <c r="T301" s="149">
        <f t="shared" si="63"/>
        <v>0</v>
      </c>
      <c r="AR301" s="150" t="s">
        <v>134</v>
      </c>
      <c r="AT301" s="150" t="s">
        <v>130</v>
      </c>
      <c r="AU301" s="150" t="s">
        <v>84</v>
      </c>
      <c r="AY301" s="13" t="s">
        <v>127</v>
      </c>
      <c r="BE301" s="151">
        <f t="shared" si="64"/>
        <v>0</v>
      </c>
      <c r="BF301" s="151">
        <f t="shared" si="65"/>
        <v>0</v>
      </c>
      <c r="BG301" s="151">
        <f t="shared" si="66"/>
        <v>0</v>
      </c>
      <c r="BH301" s="151">
        <f t="shared" si="67"/>
        <v>0</v>
      </c>
      <c r="BI301" s="151">
        <f t="shared" si="68"/>
        <v>0</v>
      </c>
      <c r="BJ301" s="13" t="s">
        <v>82</v>
      </c>
      <c r="BK301" s="151">
        <f t="shared" si="69"/>
        <v>0</v>
      </c>
      <c r="BL301" s="13" t="s">
        <v>134</v>
      </c>
      <c r="BM301" s="150" t="s">
        <v>902</v>
      </c>
    </row>
    <row r="302" spans="2:65" s="1" customFormat="1" ht="24" customHeight="1">
      <c r="B302" s="114"/>
      <c r="C302" s="140" t="s">
        <v>903</v>
      </c>
      <c r="D302" s="140" t="s">
        <v>130</v>
      </c>
      <c r="E302" s="141" t="s">
        <v>904</v>
      </c>
      <c r="F302" s="142" t="s">
        <v>905</v>
      </c>
      <c r="G302" s="143" t="s">
        <v>154</v>
      </c>
      <c r="H302" s="144">
        <v>2</v>
      </c>
      <c r="I302" s="165"/>
      <c r="J302" s="145">
        <f t="shared" si="60"/>
        <v>0</v>
      </c>
      <c r="K302" s="142" t="s">
        <v>1</v>
      </c>
      <c r="L302" s="27"/>
      <c r="M302" s="146" t="s">
        <v>1</v>
      </c>
      <c r="N302" s="147" t="s">
        <v>39</v>
      </c>
      <c r="O302" s="148">
        <v>0.42199999999999999</v>
      </c>
      <c r="P302" s="148">
        <f t="shared" si="61"/>
        <v>0.84399999999999997</v>
      </c>
      <c r="Q302" s="148">
        <v>0</v>
      </c>
      <c r="R302" s="148">
        <f t="shared" si="62"/>
        <v>0</v>
      </c>
      <c r="S302" s="148">
        <v>0</v>
      </c>
      <c r="T302" s="149">
        <f t="shared" si="63"/>
        <v>0</v>
      </c>
      <c r="AR302" s="150" t="s">
        <v>134</v>
      </c>
      <c r="AT302" s="150" t="s">
        <v>130</v>
      </c>
      <c r="AU302" s="150" t="s">
        <v>84</v>
      </c>
      <c r="AY302" s="13" t="s">
        <v>127</v>
      </c>
      <c r="BE302" s="151">
        <f t="shared" si="64"/>
        <v>0</v>
      </c>
      <c r="BF302" s="151">
        <f t="shared" si="65"/>
        <v>0</v>
      </c>
      <c r="BG302" s="151">
        <f t="shared" si="66"/>
        <v>0</v>
      </c>
      <c r="BH302" s="151">
        <f t="shared" si="67"/>
        <v>0</v>
      </c>
      <c r="BI302" s="151">
        <f t="shared" si="68"/>
        <v>0</v>
      </c>
      <c r="BJ302" s="13" t="s">
        <v>82</v>
      </c>
      <c r="BK302" s="151">
        <f t="shared" si="69"/>
        <v>0</v>
      </c>
      <c r="BL302" s="13" t="s">
        <v>134</v>
      </c>
      <c r="BM302" s="150" t="s">
        <v>906</v>
      </c>
    </row>
    <row r="303" spans="2:65" s="1" customFormat="1" ht="24" customHeight="1">
      <c r="B303" s="114"/>
      <c r="C303" s="140" t="s">
        <v>907</v>
      </c>
      <c r="D303" s="140" t="s">
        <v>130</v>
      </c>
      <c r="E303" s="141" t="s">
        <v>908</v>
      </c>
      <c r="F303" s="142" t="s">
        <v>909</v>
      </c>
      <c r="G303" s="143" t="s">
        <v>154</v>
      </c>
      <c r="H303" s="144">
        <v>2</v>
      </c>
      <c r="I303" s="165"/>
      <c r="J303" s="145">
        <f t="shared" si="60"/>
        <v>0</v>
      </c>
      <c r="K303" s="142" t="s">
        <v>1</v>
      </c>
      <c r="L303" s="27"/>
      <c r="M303" s="146" t="s">
        <v>1</v>
      </c>
      <c r="N303" s="147" t="s">
        <v>39</v>
      </c>
      <c r="O303" s="148">
        <v>0.64900000000000002</v>
      </c>
      <c r="P303" s="148">
        <f t="shared" si="61"/>
        <v>1.298</v>
      </c>
      <c r="Q303" s="148">
        <v>0</v>
      </c>
      <c r="R303" s="148">
        <f t="shared" si="62"/>
        <v>0</v>
      </c>
      <c r="S303" s="148">
        <v>0</v>
      </c>
      <c r="T303" s="149">
        <f t="shared" si="63"/>
        <v>0</v>
      </c>
      <c r="AR303" s="150" t="s">
        <v>134</v>
      </c>
      <c r="AT303" s="150" t="s">
        <v>130</v>
      </c>
      <c r="AU303" s="150" t="s">
        <v>84</v>
      </c>
      <c r="AY303" s="13" t="s">
        <v>127</v>
      </c>
      <c r="BE303" s="151">
        <f t="shared" si="64"/>
        <v>0</v>
      </c>
      <c r="BF303" s="151">
        <f t="shared" si="65"/>
        <v>0</v>
      </c>
      <c r="BG303" s="151">
        <f t="shared" si="66"/>
        <v>0</v>
      </c>
      <c r="BH303" s="151">
        <f t="shared" si="67"/>
        <v>0</v>
      </c>
      <c r="BI303" s="151">
        <f t="shared" si="68"/>
        <v>0</v>
      </c>
      <c r="BJ303" s="13" t="s">
        <v>82</v>
      </c>
      <c r="BK303" s="151">
        <f t="shared" si="69"/>
        <v>0</v>
      </c>
      <c r="BL303" s="13" t="s">
        <v>134</v>
      </c>
      <c r="BM303" s="150" t="s">
        <v>910</v>
      </c>
    </row>
    <row r="304" spans="2:65" s="1" customFormat="1" ht="24" customHeight="1">
      <c r="B304" s="114"/>
      <c r="C304" s="140" t="s">
        <v>911</v>
      </c>
      <c r="D304" s="140" t="s">
        <v>130</v>
      </c>
      <c r="E304" s="141" t="s">
        <v>912</v>
      </c>
      <c r="F304" s="142" t="s">
        <v>913</v>
      </c>
      <c r="G304" s="143" t="s">
        <v>154</v>
      </c>
      <c r="H304" s="144">
        <v>2</v>
      </c>
      <c r="I304" s="165"/>
      <c r="J304" s="145">
        <f t="shared" si="60"/>
        <v>0</v>
      </c>
      <c r="K304" s="142" t="s">
        <v>1</v>
      </c>
      <c r="L304" s="27"/>
      <c r="M304" s="146" t="s">
        <v>1</v>
      </c>
      <c r="N304" s="147" t="s">
        <v>39</v>
      </c>
      <c r="O304" s="148">
        <v>0.752</v>
      </c>
      <c r="P304" s="148">
        <f t="shared" si="61"/>
        <v>1.504</v>
      </c>
      <c r="Q304" s="148">
        <v>0</v>
      </c>
      <c r="R304" s="148">
        <f t="shared" si="62"/>
        <v>0</v>
      </c>
      <c r="S304" s="148">
        <v>0</v>
      </c>
      <c r="T304" s="149">
        <f t="shared" si="63"/>
        <v>0</v>
      </c>
      <c r="AR304" s="150" t="s">
        <v>134</v>
      </c>
      <c r="AT304" s="150" t="s">
        <v>130</v>
      </c>
      <c r="AU304" s="150" t="s">
        <v>84</v>
      </c>
      <c r="AY304" s="13" t="s">
        <v>127</v>
      </c>
      <c r="BE304" s="151">
        <f t="shared" si="64"/>
        <v>0</v>
      </c>
      <c r="BF304" s="151">
        <f t="shared" si="65"/>
        <v>0</v>
      </c>
      <c r="BG304" s="151">
        <f t="shared" si="66"/>
        <v>0</v>
      </c>
      <c r="BH304" s="151">
        <f t="shared" si="67"/>
        <v>0</v>
      </c>
      <c r="BI304" s="151">
        <f t="shared" si="68"/>
        <v>0</v>
      </c>
      <c r="BJ304" s="13" t="s">
        <v>82</v>
      </c>
      <c r="BK304" s="151">
        <f t="shared" si="69"/>
        <v>0</v>
      </c>
      <c r="BL304" s="13" t="s">
        <v>134</v>
      </c>
      <c r="BM304" s="150" t="s">
        <v>914</v>
      </c>
    </row>
    <row r="305" spans="2:65" s="1" customFormat="1" ht="24" customHeight="1">
      <c r="B305" s="114"/>
      <c r="C305" s="140" t="s">
        <v>915</v>
      </c>
      <c r="D305" s="140" t="s">
        <v>130</v>
      </c>
      <c r="E305" s="141" t="s">
        <v>916</v>
      </c>
      <c r="F305" s="142" t="s">
        <v>917</v>
      </c>
      <c r="G305" s="143" t="s">
        <v>154</v>
      </c>
      <c r="H305" s="144">
        <v>2</v>
      </c>
      <c r="I305" s="165"/>
      <c r="J305" s="145">
        <f t="shared" si="60"/>
        <v>0</v>
      </c>
      <c r="K305" s="142" t="s">
        <v>1</v>
      </c>
      <c r="L305" s="27"/>
      <c r="M305" s="146" t="s">
        <v>1</v>
      </c>
      <c r="N305" s="147" t="s">
        <v>39</v>
      </c>
      <c r="O305" s="148">
        <v>0.96799999999999997</v>
      </c>
      <c r="P305" s="148">
        <f t="shared" si="61"/>
        <v>1.9359999999999999</v>
      </c>
      <c r="Q305" s="148">
        <v>0</v>
      </c>
      <c r="R305" s="148">
        <f t="shared" si="62"/>
        <v>0</v>
      </c>
      <c r="S305" s="148">
        <v>0</v>
      </c>
      <c r="T305" s="149">
        <f t="shared" si="63"/>
        <v>0</v>
      </c>
      <c r="AR305" s="150" t="s">
        <v>134</v>
      </c>
      <c r="AT305" s="150" t="s">
        <v>130</v>
      </c>
      <c r="AU305" s="150" t="s">
        <v>84</v>
      </c>
      <c r="AY305" s="13" t="s">
        <v>127</v>
      </c>
      <c r="BE305" s="151">
        <f t="shared" si="64"/>
        <v>0</v>
      </c>
      <c r="BF305" s="151">
        <f t="shared" si="65"/>
        <v>0</v>
      </c>
      <c r="BG305" s="151">
        <f t="shared" si="66"/>
        <v>0</v>
      </c>
      <c r="BH305" s="151">
        <f t="shared" si="67"/>
        <v>0</v>
      </c>
      <c r="BI305" s="151">
        <f t="shared" si="68"/>
        <v>0</v>
      </c>
      <c r="BJ305" s="13" t="s">
        <v>82</v>
      </c>
      <c r="BK305" s="151">
        <f t="shared" si="69"/>
        <v>0</v>
      </c>
      <c r="BL305" s="13" t="s">
        <v>134</v>
      </c>
      <c r="BM305" s="150" t="s">
        <v>918</v>
      </c>
    </row>
    <row r="306" spans="2:65" s="1" customFormat="1" ht="16.5" customHeight="1">
      <c r="B306" s="114"/>
      <c r="C306" s="140" t="s">
        <v>919</v>
      </c>
      <c r="D306" s="140" t="s">
        <v>130</v>
      </c>
      <c r="E306" s="141" t="s">
        <v>920</v>
      </c>
      <c r="F306" s="142" t="s">
        <v>921</v>
      </c>
      <c r="G306" s="143" t="s">
        <v>133</v>
      </c>
      <c r="H306" s="144">
        <v>54</v>
      </c>
      <c r="I306" s="165"/>
      <c r="J306" s="145">
        <f t="shared" si="60"/>
        <v>0</v>
      </c>
      <c r="K306" s="142" t="s">
        <v>1</v>
      </c>
      <c r="L306" s="27"/>
      <c r="M306" s="146" t="s">
        <v>1</v>
      </c>
      <c r="N306" s="147" t="s">
        <v>39</v>
      </c>
      <c r="O306" s="148">
        <v>0.187</v>
      </c>
      <c r="P306" s="148">
        <f t="shared" si="61"/>
        <v>10.098000000000001</v>
      </c>
      <c r="Q306" s="148">
        <v>6.2000000000000003E-5</v>
      </c>
      <c r="R306" s="148">
        <f t="shared" si="62"/>
        <v>3.3480000000000003E-3</v>
      </c>
      <c r="S306" s="148">
        <v>8.4100000000000008E-3</v>
      </c>
      <c r="T306" s="149">
        <f t="shared" si="63"/>
        <v>0.45414000000000004</v>
      </c>
      <c r="AR306" s="150" t="s">
        <v>134</v>
      </c>
      <c r="AT306" s="150" t="s">
        <v>130</v>
      </c>
      <c r="AU306" s="150" t="s">
        <v>84</v>
      </c>
      <c r="AY306" s="13" t="s">
        <v>127</v>
      </c>
      <c r="BE306" s="151">
        <f t="shared" si="64"/>
        <v>0</v>
      </c>
      <c r="BF306" s="151">
        <f t="shared" si="65"/>
        <v>0</v>
      </c>
      <c r="BG306" s="151">
        <f t="shared" si="66"/>
        <v>0</v>
      </c>
      <c r="BH306" s="151">
        <f t="shared" si="67"/>
        <v>0</v>
      </c>
      <c r="BI306" s="151">
        <f t="shared" si="68"/>
        <v>0</v>
      </c>
      <c r="BJ306" s="13" t="s">
        <v>82</v>
      </c>
      <c r="BK306" s="151">
        <f t="shared" si="69"/>
        <v>0</v>
      </c>
      <c r="BL306" s="13" t="s">
        <v>134</v>
      </c>
      <c r="BM306" s="150" t="s">
        <v>922</v>
      </c>
    </row>
    <row r="307" spans="2:65" s="1" customFormat="1" ht="16.5" customHeight="1">
      <c r="B307" s="114"/>
      <c r="C307" s="140" t="s">
        <v>923</v>
      </c>
      <c r="D307" s="140" t="s">
        <v>130</v>
      </c>
      <c r="E307" s="141" t="s">
        <v>924</v>
      </c>
      <c r="F307" s="142" t="s">
        <v>925</v>
      </c>
      <c r="G307" s="143" t="s">
        <v>133</v>
      </c>
      <c r="H307" s="144">
        <v>15</v>
      </c>
      <c r="I307" s="165"/>
      <c r="J307" s="145">
        <f t="shared" si="60"/>
        <v>0</v>
      </c>
      <c r="K307" s="142" t="s">
        <v>1</v>
      </c>
      <c r="L307" s="27"/>
      <c r="M307" s="146" t="s">
        <v>1</v>
      </c>
      <c r="N307" s="147" t="s">
        <v>39</v>
      </c>
      <c r="O307" s="148">
        <v>0.19800000000000001</v>
      </c>
      <c r="P307" s="148">
        <f t="shared" si="61"/>
        <v>2.97</v>
      </c>
      <c r="Q307" s="148">
        <v>1E-4</v>
      </c>
      <c r="R307" s="148">
        <f t="shared" si="62"/>
        <v>1.5E-3</v>
      </c>
      <c r="S307" s="148">
        <v>1.384E-2</v>
      </c>
      <c r="T307" s="149">
        <f t="shared" si="63"/>
        <v>0.20760000000000001</v>
      </c>
      <c r="AR307" s="150" t="s">
        <v>134</v>
      </c>
      <c r="AT307" s="150" t="s">
        <v>130</v>
      </c>
      <c r="AU307" s="150" t="s">
        <v>84</v>
      </c>
      <c r="AY307" s="13" t="s">
        <v>127</v>
      </c>
      <c r="BE307" s="151">
        <f t="shared" si="64"/>
        <v>0</v>
      </c>
      <c r="BF307" s="151">
        <f t="shared" si="65"/>
        <v>0</v>
      </c>
      <c r="BG307" s="151">
        <f t="shared" si="66"/>
        <v>0</v>
      </c>
      <c r="BH307" s="151">
        <f t="shared" si="67"/>
        <v>0</v>
      </c>
      <c r="BI307" s="151">
        <f t="shared" si="68"/>
        <v>0</v>
      </c>
      <c r="BJ307" s="13" t="s">
        <v>82</v>
      </c>
      <c r="BK307" s="151">
        <f t="shared" si="69"/>
        <v>0</v>
      </c>
      <c r="BL307" s="13" t="s">
        <v>134</v>
      </c>
      <c r="BM307" s="150" t="s">
        <v>926</v>
      </c>
    </row>
    <row r="308" spans="2:65" s="1" customFormat="1" ht="24" customHeight="1">
      <c r="B308" s="114"/>
      <c r="C308" s="140" t="s">
        <v>927</v>
      </c>
      <c r="D308" s="140" t="s">
        <v>130</v>
      </c>
      <c r="E308" s="141" t="s">
        <v>928</v>
      </c>
      <c r="F308" s="142" t="s">
        <v>929</v>
      </c>
      <c r="G308" s="143" t="s">
        <v>133</v>
      </c>
      <c r="H308" s="144">
        <v>26</v>
      </c>
      <c r="I308" s="165"/>
      <c r="J308" s="145">
        <f t="shared" si="60"/>
        <v>0</v>
      </c>
      <c r="K308" s="142" t="s">
        <v>1</v>
      </c>
      <c r="L308" s="27"/>
      <c r="M308" s="146" t="s">
        <v>1</v>
      </c>
      <c r="N308" s="147" t="s">
        <v>39</v>
      </c>
      <c r="O308" s="148">
        <v>0.91900000000000004</v>
      </c>
      <c r="P308" s="148">
        <f t="shared" si="61"/>
        <v>23.894000000000002</v>
      </c>
      <c r="Q308" s="148">
        <v>6.6699999999999997E-3</v>
      </c>
      <c r="R308" s="148">
        <f t="shared" si="62"/>
        <v>0.17341999999999999</v>
      </c>
      <c r="S308" s="148">
        <v>0</v>
      </c>
      <c r="T308" s="149">
        <f t="shared" si="63"/>
        <v>0</v>
      </c>
      <c r="AR308" s="150" t="s">
        <v>134</v>
      </c>
      <c r="AT308" s="150" t="s">
        <v>130</v>
      </c>
      <c r="AU308" s="150" t="s">
        <v>84</v>
      </c>
      <c r="AY308" s="13" t="s">
        <v>127</v>
      </c>
      <c r="BE308" s="151">
        <f t="shared" si="64"/>
        <v>0</v>
      </c>
      <c r="BF308" s="151">
        <f t="shared" si="65"/>
        <v>0</v>
      </c>
      <c r="BG308" s="151">
        <f t="shared" si="66"/>
        <v>0</v>
      </c>
      <c r="BH308" s="151">
        <f t="shared" si="67"/>
        <v>0</v>
      </c>
      <c r="BI308" s="151">
        <f t="shared" si="68"/>
        <v>0</v>
      </c>
      <c r="BJ308" s="13" t="s">
        <v>82</v>
      </c>
      <c r="BK308" s="151">
        <f t="shared" si="69"/>
        <v>0</v>
      </c>
      <c r="BL308" s="13" t="s">
        <v>134</v>
      </c>
      <c r="BM308" s="150" t="s">
        <v>930</v>
      </c>
    </row>
    <row r="309" spans="2:65" s="1" customFormat="1" ht="24" customHeight="1">
      <c r="B309" s="114"/>
      <c r="C309" s="140" t="s">
        <v>931</v>
      </c>
      <c r="D309" s="140" t="s">
        <v>130</v>
      </c>
      <c r="E309" s="141" t="s">
        <v>932</v>
      </c>
      <c r="F309" s="142" t="s">
        <v>933</v>
      </c>
      <c r="G309" s="143" t="s">
        <v>133</v>
      </c>
      <c r="H309" s="144">
        <v>14</v>
      </c>
      <c r="I309" s="165"/>
      <c r="J309" s="145">
        <f t="shared" si="60"/>
        <v>0</v>
      </c>
      <c r="K309" s="142" t="s">
        <v>1</v>
      </c>
      <c r="L309" s="27"/>
      <c r="M309" s="146" t="s">
        <v>1</v>
      </c>
      <c r="N309" s="147" t="s">
        <v>39</v>
      </c>
      <c r="O309" s="148">
        <v>1.157</v>
      </c>
      <c r="P309" s="148">
        <f t="shared" si="61"/>
        <v>16.198</v>
      </c>
      <c r="Q309" s="148">
        <v>1.2279999999999999E-2</v>
      </c>
      <c r="R309" s="148">
        <f t="shared" si="62"/>
        <v>0.17191999999999999</v>
      </c>
      <c r="S309" s="148">
        <v>0</v>
      </c>
      <c r="T309" s="149">
        <f t="shared" si="63"/>
        <v>0</v>
      </c>
      <c r="AR309" s="150" t="s">
        <v>134</v>
      </c>
      <c r="AT309" s="150" t="s">
        <v>130</v>
      </c>
      <c r="AU309" s="150" t="s">
        <v>84</v>
      </c>
      <c r="AY309" s="13" t="s">
        <v>127</v>
      </c>
      <c r="BE309" s="151">
        <f t="shared" si="64"/>
        <v>0</v>
      </c>
      <c r="BF309" s="151">
        <f t="shared" si="65"/>
        <v>0</v>
      </c>
      <c r="BG309" s="151">
        <f t="shared" si="66"/>
        <v>0</v>
      </c>
      <c r="BH309" s="151">
        <f t="shared" si="67"/>
        <v>0</v>
      </c>
      <c r="BI309" s="151">
        <f t="shared" si="68"/>
        <v>0</v>
      </c>
      <c r="BJ309" s="13" t="s">
        <v>82</v>
      </c>
      <c r="BK309" s="151">
        <f t="shared" si="69"/>
        <v>0</v>
      </c>
      <c r="BL309" s="13" t="s">
        <v>134</v>
      </c>
      <c r="BM309" s="150" t="s">
        <v>934</v>
      </c>
    </row>
    <row r="310" spans="2:65" s="1" customFormat="1" ht="24" customHeight="1">
      <c r="B310" s="114"/>
      <c r="C310" s="140" t="s">
        <v>935</v>
      </c>
      <c r="D310" s="140" t="s">
        <v>130</v>
      </c>
      <c r="E310" s="141" t="s">
        <v>936</v>
      </c>
      <c r="F310" s="142" t="s">
        <v>937</v>
      </c>
      <c r="G310" s="143" t="s">
        <v>154</v>
      </c>
      <c r="H310" s="144">
        <v>4</v>
      </c>
      <c r="I310" s="165"/>
      <c r="J310" s="145">
        <f t="shared" si="60"/>
        <v>0</v>
      </c>
      <c r="K310" s="142" t="s">
        <v>1</v>
      </c>
      <c r="L310" s="27"/>
      <c r="M310" s="146" t="s">
        <v>1</v>
      </c>
      <c r="N310" s="147" t="s">
        <v>39</v>
      </c>
      <c r="O310" s="148">
        <v>1.373</v>
      </c>
      <c r="P310" s="148">
        <f t="shared" si="61"/>
        <v>5.492</v>
      </c>
      <c r="Q310" s="148">
        <v>0</v>
      </c>
      <c r="R310" s="148">
        <f t="shared" si="62"/>
        <v>0</v>
      </c>
      <c r="S310" s="148">
        <v>0</v>
      </c>
      <c r="T310" s="149">
        <f t="shared" si="63"/>
        <v>0</v>
      </c>
      <c r="AR310" s="150" t="s">
        <v>134</v>
      </c>
      <c r="AT310" s="150" t="s">
        <v>130</v>
      </c>
      <c r="AU310" s="150" t="s">
        <v>84</v>
      </c>
      <c r="AY310" s="13" t="s">
        <v>127</v>
      </c>
      <c r="BE310" s="151">
        <f t="shared" si="64"/>
        <v>0</v>
      </c>
      <c r="BF310" s="151">
        <f t="shared" si="65"/>
        <v>0</v>
      </c>
      <c r="BG310" s="151">
        <f t="shared" si="66"/>
        <v>0</v>
      </c>
      <c r="BH310" s="151">
        <f t="shared" si="67"/>
        <v>0</v>
      </c>
      <c r="BI310" s="151">
        <f t="shared" si="68"/>
        <v>0</v>
      </c>
      <c r="BJ310" s="13" t="s">
        <v>82</v>
      </c>
      <c r="BK310" s="151">
        <f t="shared" si="69"/>
        <v>0</v>
      </c>
      <c r="BL310" s="13" t="s">
        <v>134</v>
      </c>
      <c r="BM310" s="150" t="s">
        <v>938</v>
      </c>
    </row>
    <row r="311" spans="2:65" s="1" customFormat="1" ht="24" customHeight="1">
      <c r="B311" s="114"/>
      <c r="C311" s="140" t="s">
        <v>939</v>
      </c>
      <c r="D311" s="140" t="s">
        <v>130</v>
      </c>
      <c r="E311" s="141" t="s">
        <v>940</v>
      </c>
      <c r="F311" s="142" t="s">
        <v>941</v>
      </c>
      <c r="G311" s="143" t="s">
        <v>154</v>
      </c>
      <c r="H311" s="144">
        <v>2</v>
      </c>
      <c r="I311" s="165"/>
      <c r="J311" s="145">
        <f t="shared" si="60"/>
        <v>0</v>
      </c>
      <c r="K311" s="142" t="s">
        <v>1</v>
      </c>
      <c r="L311" s="27"/>
      <c r="M311" s="146" t="s">
        <v>1</v>
      </c>
      <c r="N311" s="147" t="s">
        <v>39</v>
      </c>
      <c r="O311" s="148">
        <v>2.7559999999999998</v>
      </c>
      <c r="P311" s="148">
        <f t="shared" si="61"/>
        <v>5.5119999999999996</v>
      </c>
      <c r="Q311" s="148">
        <v>0</v>
      </c>
      <c r="R311" s="148">
        <f t="shared" si="62"/>
        <v>0</v>
      </c>
      <c r="S311" s="148">
        <v>0</v>
      </c>
      <c r="T311" s="149">
        <f t="shared" si="63"/>
        <v>0</v>
      </c>
      <c r="AR311" s="150" t="s">
        <v>134</v>
      </c>
      <c r="AT311" s="150" t="s">
        <v>130</v>
      </c>
      <c r="AU311" s="150" t="s">
        <v>84</v>
      </c>
      <c r="AY311" s="13" t="s">
        <v>127</v>
      </c>
      <c r="BE311" s="151">
        <f t="shared" si="64"/>
        <v>0</v>
      </c>
      <c r="BF311" s="151">
        <f t="shared" si="65"/>
        <v>0</v>
      </c>
      <c r="BG311" s="151">
        <f t="shared" si="66"/>
        <v>0</v>
      </c>
      <c r="BH311" s="151">
        <f t="shared" si="67"/>
        <v>0</v>
      </c>
      <c r="BI311" s="151">
        <f t="shared" si="68"/>
        <v>0</v>
      </c>
      <c r="BJ311" s="13" t="s">
        <v>82</v>
      </c>
      <c r="BK311" s="151">
        <f t="shared" si="69"/>
        <v>0</v>
      </c>
      <c r="BL311" s="13" t="s">
        <v>134</v>
      </c>
      <c r="BM311" s="150" t="s">
        <v>942</v>
      </c>
    </row>
    <row r="312" spans="2:65" s="1" customFormat="1" ht="24" customHeight="1">
      <c r="B312" s="114"/>
      <c r="C312" s="140" t="s">
        <v>943</v>
      </c>
      <c r="D312" s="140" t="s">
        <v>130</v>
      </c>
      <c r="E312" s="141" t="s">
        <v>944</v>
      </c>
      <c r="F312" s="142" t="s">
        <v>945</v>
      </c>
      <c r="G312" s="143" t="s">
        <v>154</v>
      </c>
      <c r="H312" s="144">
        <v>2</v>
      </c>
      <c r="I312" s="165"/>
      <c r="J312" s="145">
        <f t="shared" si="60"/>
        <v>0</v>
      </c>
      <c r="K312" s="142" t="s">
        <v>1</v>
      </c>
      <c r="L312" s="27"/>
      <c r="M312" s="146" t="s">
        <v>1</v>
      </c>
      <c r="N312" s="147" t="s">
        <v>39</v>
      </c>
      <c r="O312" s="148">
        <v>0.65500000000000003</v>
      </c>
      <c r="P312" s="148">
        <f t="shared" si="61"/>
        <v>1.31</v>
      </c>
      <c r="Q312" s="148">
        <v>1.14E-3</v>
      </c>
      <c r="R312" s="148">
        <f t="shared" si="62"/>
        <v>2.2799999999999999E-3</v>
      </c>
      <c r="S312" s="148">
        <v>0</v>
      </c>
      <c r="T312" s="149">
        <f t="shared" si="63"/>
        <v>0</v>
      </c>
      <c r="AR312" s="150" t="s">
        <v>134</v>
      </c>
      <c r="AT312" s="150" t="s">
        <v>130</v>
      </c>
      <c r="AU312" s="150" t="s">
        <v>84</v>
      </c>
      <c r="AY312" s="13" t="s">
        <v>127</v>
      </c>
      <c r="BE312" s="151">
        <f t="shared" si="64"/>
        <v>0</v>
      </c>
      <c r="BF312" s="151">
        <f t="shared" si="65"/>
        <v>0</v>
      </c>
      <c r="BG312" s="151">
        <f t="shared" si="66"/>
        <v>0</v>
      </c>
      <c r="BH312" s="151">
        <f t="shared" si="67"/>
        <v>0</v>
      </c>
      <c r="BI312" s="151">
        <f t="shared" si="68"/>
        <v>0</v>
      </c>
      <c r="BJ312" s="13" t="s">
        <v>82</v>
      </c>
      <c r="BK312" s="151">
        <f t="shared" si="69"/>
        <v>0</v>
      </c>
      <c r="BL312" s="13" t="s">
        <v>134</v>
      </c>
      <c r="BM312" s="150" t="s">
        <v>946</v>
      </c>
    </row>
    <row r="313" spans="2:65" s="1" customFormat="1" ht="24" customHeight="1">
      <c r="B313" s="114"/>
      <c r="C313" s="140" t="s">
        <v>947</v>
      </c>
      <c r="D313" s="140" t="s">
        <v>130</v>
      </c>
      <c r="E313" s="141" t="s">
        <v>948</v>
      </c>
      <c r="F313" s="142" t="s">
        <v>949</v>
      </c>
      <c r="G313" s="143" t="s">
        <v>154</v>
      </c>
      <c r="H313" s="144">
        <v>2</v>
      </c>
      <c r="I313" s="165"/>
      <c r="J313" s="145">
        <f t="shared" si="60"/>
        <v>0</v>
      </c>
      <c r="K313" s="142" t="s">
        <v>1</v>
      </c>
      <c r="L313" s="27"/>
      <c r="M313" s="146" t="s">
        <v>1</v>
      </c>
      <c r="N313" s="147" t="s">
        <v>39</v>
      </c>
      <c r="O313" s="148">
        <v>0.85299999999999998</v>
      </c>
      <c r="P313" s="148">
        <f t="shared" si="61"/>
        <v>1.706</v>
      </c>
      <c r="Q313" s="148">
        <v>1.49E-3</v>
      </c>
      <c r="R313" s="148">
        <f t="shared" si="62"/>
        <v>2.98E-3</v>
      </c>
      <c r="S313" s="148">
        <v>0</v>
      </c>
      <c r="T313" s="149">
        <f t="shared" si="63"/>
        <v>0</v>
      </c>
      <c r="AR313" s="150" t="s">
        <v>134</v>
      </c>
      <c r="AT313" s="150" t="s">
        <v>130</v>
      </c>
      <c r="AU313" s="150" t="s">
        <v>84</v>
      </c>
      <c r="AY313" s="13" t="s">
        <v>127</v>
      </c>
      <c r="BE313" s="151">
        <f t="shared" si="64"/>
        <v>0</v>
      </c>
      <c r="BF313" s="151">
        <f t="shared" si="65"/>
        <v>0</v>
      </c>
      <c r="BG313" s="151">
        <f t="shared" si="66"/>
        <v>0</v>
      </c>
      <c r="BH313" s="151">
        <f t="shared" si="67"/>
        <v>0</v>
      </c>
      <c r="BI313" s="151">
        <f t="shared" si="68"/>
        <v>0</v>
      </c>
      <c r="BJ313" s="13" t="s">
        <v>82</v>
      </c>
      <c r="BK313" s="151">
        <f t="shared" si="69"/>
        <v>0</v>
      </c>
      <c r="BL313" s="13" t="s">
        <v>134</v>
      </c>
      <c r="BM313" s="150" t="s">
        <v>950</v>
      </c>
    </row>
    <row r="314" spans="2:65" s="1" customFormat="1" ht="24" customHeight="1">
      <c r="B314" s="114"/>
      <c r="C314" s="140" t="s">
        <v>951</v>
      </c>
      <c r="D314" s="140" t="s">
        <v>130</v>
      </c>
      <c r="E314" s="141" t="s">
        <v>952</v>
      </c>
      <c r="F314" s="142" t="s">
        <v>953</v>
      </c>
      <c r="G314" s="143" t="s">
        <v>154</v>
      </c>
      <c r="H314" s="144">
        <v>2</v>
      </c>
      <c r="I314" s="165"/>
      <c r="J314" s="145">
        <f t="shared" si="60"/>
        <v>0</v>
      </c>
      <c r="K314" s="142" t="s">
        <v>1</v>
      </c>
      <c r="L314" s="27"/>
      <c r="M314" s="146" t="s">
        <v>1</v>
      </c>
      <c r="N314" s="147" t="s">
        <v>39</v>
      </c>
      <c r="O314" s="148">
        <v>1.0089999999999999</v>
      </c>
      <c r="P314" s="148">
        <f t="shared" si="61"/>
        <v>2.0179999999999998</v>
      </c>
      <c r="Q314" s="148">
        <v>1.7600000000000001E-3</v>
      </c>
      <c r="R314" s="148">
        <f t="shared" si="62"/>
        <v>3.5200000000000001E-3</v>
      </c>
      <c r="S314" s="148">
        <v>0</v>
      </c>
      <c r="T314" s="149">
        <f t="shared" si="63"/>
        <v>0</v>
      </c>
      <c r="AR314" s="150" t="s">
        <v>134</v>
      </c>
      <c r="AT314" s="150" t="s">
        <v>130</v>
      </c>
      <c r="AU314" s="150" t="s">
        <v>84</v>
      </c>
      <c r="AY314" s="13" t="s">
        <v>127</v>
      </c>
      <c r="BE314" s="151">
        <f t="shared" si="64"/>
        <v>0</v>
      </c>
      <c r="BF314" s="151">
        <f t="shared" si="65"/>
        <v>0</v>
      </c>
      <c r="BG314" s="151">
        <f t="shared" si="66"/>
        <v>0</v>
      </c>
      <c r="BH314" s="151">
        <f t="shared" si="67"/>
        <v>0</v>
      </c>
      <c r="BI314" s="151">
        <f t="shared" si="68"/>
        <v>0</v>
      </c>
      <c r="BJ314" s="13" t="s">
        <v>82</v>
      </c>
      <c r="BK314" s="151">
        <f t="shared" si="69"/>
        <v>0</v>
      </c>
      <c r="BL314" s="13" t="s">
        <v>134</v>
      </c>
      <c r="BM314" s="150" t="s">
        <v>954</v>
      </c>
    </row>
    <row r="315" spans="2:65" s="1" customFormat="1" ht="24" customHeight="1">
      <c r="B315" s="114"/>
      <c r="C315" s="140" t="s">
        <v>955</v>
      </c>
      <c r="D315" s="140" t="s">
        <v>130</v>
      </c>
      <c r="E315" s="141" t="s">
        <v>956</v>
      </c>
      <c r="F315" s="142" t="s">
        <v>957</v>
      </c>
      <c r="G315" s="143" t="s">
        <v>154</v>
      </c>
      <c r="H315" s="144">
        <v>4</v>
      </c>
      <c r="I315" s="165"/>
      <c r="J315" s="145">
        <f t="shared" si="60"/>
        <v>0</v>
      </c>
      <c r="K315" s="142" t="s">
        <v>1</v>
      </c>
      <c r="L315" s="27"/>
      <c r="M315" s="146" t="s">
        <v>1</v>
      </c>
      <c r="N315" s="147" t="s">
        <v>39</v>
      </c>
      <c r="O315" s="148">
        <v>1.7470000000000001</v>
      </c>
      <c r="P315" s="148">
        <f t="shared" si="61"/>
        <v>6.9880000000000004</v>
      </c>
      <c r="Q315" s="148">
        <v>3.0431999999999998E-3</v>
      </c>
      <c r="R315" s="148">
        <f t="shared" si="62"/>
        <v>1.2172799999999999E-2</v>
      </c>
      <c r="S315" s="148">
        <v>0</v>
      </c>
      <c r="T315" s="149">
        <f t="shared" si="63"/>
        <v>0</v>
      </c>
      <c r="AR315" s="150" t="s">
        <v>134</v>
      </c>
      <c r="AT315" s="150" t="s">
        <v>130</v>
      </c>
      <c r="AU315" s="150" t="s">
        <v>84</v>
      </c>
      <c r="AY315" s="13" t="s">
        <v>127</v>
      </c>
      <c r="BE315" s="151">
        <f t="shared" si="64"/>
        <v>0</v>
      </c>
      <c r="BF315" s="151">
        <f t="shared" si="65"/>
        <v>0</v>
      </c>
      <c r="BG315" s="151">
        <f t="shared" si="66"/>
        <v>0</v>
      </c>
      <c r="BH315" s="151">
        <f t="shared" si="67"/>
        <v>0</v>
      </c>
      <c r="BI315" s="151">
        <f t="shared" si="68"/>
        <v>0</v>
      </c>
      <c r="BJ315" s="13" t="s">
        <v>82</v>
      </c>
      <c r="BK315" s="151">
        <f t="shared" si="69"/>
        <v>0</v>
      </c>
      <c r="BL315" s="13" t="s">
        <v>134</v>
      </c>
      <c r="BM315" s="150" t="s">
        <v>958</v>
      </c>
    </row>
    <row r="316" spans="2:65" s="1" customFormat="1" ht="16.5" customHeight="1">
      <c r="B316" s="114"/>
      <c r="C316" s="140" t="s">
        <v>959</v>
      </c>
      <c r="D316" s="140" t="s">
        <v>130</v>
      </c>
      <c r="E316" s="141" t="s">
        <v>960</v>
      </c>
      <c r="F316" s="142" t="s">
        <v>961</v>
      </c>
      <c r="G316" s="143" t="s">
        <v>133</v>
      </c>
      <c r="H316" s="144">
        <v>48</v>
      </c>
      <c r="I316" s="165"/>
      <c r="J316" s="145">
        <f t="shared" si="60"/>
        <v>0</v>
      </c>
      <c r="K316" s="142" t="s">
        <v>1</v>
      </c>
      <c r="L316" s="27"/>
      <c r="M316" s="146" t="s">
        <v>1</v>
      </c>
      <c r="N316" s="147" t="s">
        <v>39</v>
      </c>
      <c r="O316" s="148">
        <v>2.1000000000000001E-2</v>
      </c>
      <c r="P316" s="148">
        <f t="shared" si="61"/>
        <v>1.008</v>
      </c>
      <c r="Q316" s="148">
        <v>0</v>
      </c>
      <c r="R316" s="148">
        <f t="shared" si="62"/>
        <v>0</v>
      </c>
      <c r="S316" s="148">
        <v>0</v>
      </c>
      <c r="T316" s="149">
        <f t="shared" si="63"/>
        <v>0</v>
      </c>
      <c r="AR316" s="150" t="s">
        <v>134</v>
      </c>
      <c r="AT316" s="150" t="s">
        <v>130</v>
      </c>
      <c r="AU316" s="150" t="s">
        <v>84</v>
      </c>
      <c r="AY316" s="13" t="s">
        <v>127</v>
      </c>
      <c r="BE316" s="151">
        <f t="shared" si="64"/>
        <v>0</v>
      </c>
      <c r="BF316" s="151">
        <f t="shared" si="65"/>
        <v>0</v>
      </c>
      <c r="BG316" s="151">
        <f t="shared" si="66"/>
        <v>0</v>
      </c>
      <c r="BH316" s="151">
        <f t="shared" si="67"/>
        <v>0</v>
      </c>
      <c r="BI316" s="151">
        <f t="shared" si="68"/>
        <v>0</v>
      </c>
      <c r="BJ316" s="13" t="s">
        <v>82</v>
      </c>
      <c r="BK316" s="151">
        <f t="shared" si="69"/>
        <v>0</v>
      </c>
      <c r="BL316" s="13" t="s">
        <v>134</v>
      </c>
      <c r="BM316" s="150" t="s">
        <v>962</v>
      </c>
    </row>
    <row r="317" spans="2:65" s="1" customFormat="1" ht="16.5" customHeight="1">
      <c r="B317" s="114"/>
      <c r="C317" s="140" t="s">
        <v>963</v>
      </c>
      <c r="D317" s="140" t="s">
        <v>130</v>
      </c>
      <c r="E317" s="141" t="s">
        <v>964</v>
      </c>
      <c r="F317" s="142" t="s">
        <v>965</v>
      </c>
      <c r="G317" s="143" t="s">
        <v>133</v>
      </c>
      <c r="H317" s="144">
        <v>38</v>
      </c>
      <c r="I317" s="165"/>
      <c r="J317" s="145">
        <f t="shared" si="60"/>
        <v>0</v>
      </c>
      <c r="K317" s="142" t="s">
        <v>1</v>
      </c>
      <c r="L317" s="27"/>
      <c r="M317" s="146" t="s">
        <v>1</v>
      </c>
      <c r="N317" s="147" t="s">
        <v>39</v>
      </c>
      <c r="O317" s="148">
        <v>3.2000000000000001E-2</v>
      </c>
      <c r="P317" s="148">
        <f t="shared" si="61"/>
        <v>1.216</v>
      </c>
      <c r="Q317" s="148">
        <v>0</v>
      </c>
      <c r="R317" s="148">
        <f t="shared" si="62"/>
        <v>0</v>
      </c>
      <c r="S317" s="148">
        <v>0</v>
      </c>
      <c r="T317" s="149">
        <f t="shared" si="63"/>
        <v>0</v>
      </c>
      <c r="AR317" s="150" t="s">
        <v>134</v>
      </c>
      <c r="AT317" s="150" t="s">
        <v>130</v>
      </c>
      <c r="AU317" s="150" t="s">
        <v>84</v>
      </c>
      <c r="AY317" s="13" t="s">
        <v>127</v>
      </c>
      <c r="BE317" s="151">
        <f t="shared" si="64"/>
        <v>0</v>
      </c>
      <c r="BF317" s="151">
        <f t="shared" si="65"/>
        <v>0</v>
      </c>
      <c r="BG317" s="151">
        <f t="shared" si="66"/>
        <v>0</v>
      </c>
      <c r="BH317" s="151">
        <f t="shared" si="67"/>
        <v>0</v>
      </c>
      <c r="BI317" s="151">
        <f t="shared" si="68"/>
        <v>0</v>
      </c>
      <c r="BJ317" s="13" t="s">
        <v>82</v>
      </c>
      <c r="BK317" s="151">
        <f t="shared" si="69"/>
        <v>0</v>
      </c>
      <c r="BL317" s="13" t="s">
        <v>134</v>
      </c>
      <c r="BM317" s="150" t="s">
        <v>966</v>
      </c>
    </row>
    <row r="318" spans="2:65" s="1" customFormat="1" ht="24" customHeight="1">
      <c r="B318" s="114"/>
      <c r="C318" s="140" t="s">
        <v>967</v>
      </c>
      <c r="D318" s="140" t="s">
        <v>130</v>
      </c>
      <c r="E318" s="141" t="s">
        <v>968</v>
      </c>
      <c r="F318" s="142" t="s">
        <v>969</v>
      </c>
      <c r="G318" s="143" t="s">
        <v>133</v>
      </c>
      <c r="H318" s="144">
        <v>26</v>
      </c>
      <c r="I318" s="165"/>
      <c r="J318" s="145">
        <f t="shared" si="60"/>
        <v>0</v>
      </c>
      <c r="K318" s="142" t="s">
        <v>1</v>
      </c>
      <c r="L318" s="27"/>
      <c r="M318" s="146" t="s">
        <v>1</v>
      </c>
      <c r="N318" s="147" t="s">
        <v>39</v>
      </c>
      <c r="O318" s="148">
        <v>4.2000000000000003E-2</v>
      </c>
      <c r="P318" s="148">
        <f t="shared" si="61"/>
        <v>1.0920000000000001</v>
      </c>
      <c r="Q318" s="148">
        <v>0</v>
      </c>
      <c r="R318" s="148">
        <f t="shared" si="62"/>
        <v>0</v>
      </c>
      <c r="S318" s="148">
        <v>0</v>
      </c>
      <c r="T318" s="149">
        <f t="shared" si="63"/>
        <v>0</v>
      </c>
      <c r="AR318" s="150" t="s">
        <v>134</v>
      </c>
      <c r="AT318" s="150" t="s">
        <v>130</v>
      </c>
      <c r="AU318" s="150" t="s">
        <v>84</v>
      </c>
      <c r="AY318" s="13" t="s">
        <v>127</v>
      </c>
      <c r="BE318" s="151">
        <f t="shared" si="64"/>
        <v>0</v>
      </c>
      <c r="BF318" s="151">
        <f t="shared" si="65"/>
        <v>0</v>
      </c>
      <c r="BG318" s="151">
        <f t="shared" si="66"/>
        <v>0</v>
      </c>
      <c r="BH318" s="151">
        <f t="shared" si="67"/>
        <v>0</v>
      </c>
      <c r="BI318" s="151">
        <f t="shared" si="68"/>
        <v>0</v>
      </c>
      <c r="BJ318" s="13" t="s">
        <v>82</v>
      </c>
      <c r="BK318" s="151">
        <f t="shared" si="69"/>
        <v>0</v>
      </c>
      <c r="BL318" s="13" t="s">
        <v>134</v>
      </c>
      <c r="BM318" s="150" t="s">
        <v>970</v>
      </c>
    </row>
    <row r="319" spans="2:65" s="1" customFormat="1" ht="24" customHeight="1">
      <c r="B319" s="114"/>
      <c r="C319" s="140" t="s">
        <v>971</v>
      </c>
      <c r="D319" s="140" t="s">
        <v>130</v>
      </c>
      <c r="E319" s="141" t="s">
        <v>972</v>
      </c>
      <c r="F319" s="142" t="s">
        <v>973</v>
      </c>
      <c r="G319" s="143" t="s">
        <v>133</v>
      </c>
      <c r="H319" s="144">
        <v>14</v>
      </c>
      <c r="I319" s="165"/>
      <c r="J319" s="145">
        <f t="shared" si="60"/>
        <v>0</v>
      </c>
      <c r="K319" s="142" t="s">
        <v>1</v>
      </c>
      <c r="L319" s="27"/>
      <c r="M319" s="146" t="s">
        <v>1</v>
      </c>
      <c r="N319" s="147" t="s">
        <v>39</v>
      </c>
      <c r="O319" s="148">
        <v>5.2999999999999999E-2</v>
      </c>
      <c r="P319" s="148">
        <f t="shared" si="61"/>
        <v>0.74199999999999999</v>
      </c>
      <c r="Q319" s="148">
        <v>0</v>
      </c>
      <c r="R319" s="148">
        <f t="shared" si="62"/>
        <v>0</v>
      </c>
      <c r="S319" s="148">
        <v>0</v>
      </c>
      <c r="T319" s="149">
        <f t="shared" si="63"/>
        <v>0</v>
      </c>
      <c r="AR319" s="150" t="s">
        <v>134</v>
      </c>
      <c r="AT319" s="150" t="s">
        <v>130</v>
      </c>
      <c r="AU319" s="150" t="s">
        <v>84</v>
      </c>
      <c r="AY319" s="13" t="s">
        <v>127</v>
      </c>
      <c r="BE319" s="151">
        <f t="shared" si="64"/>
        <v>0</v>
      </c>
      <c r="BF319" s="151">
        <f t="shared" si="65"/>
        <v>0</v>
      </c>
      <c r="BG319" s="151">
        <f t="shared" si="66"/>
        <v>0</v>
      </c>
      <c r="BH319" s="151">
        <f t="shared" si="67"/>
        <v>0</v>
      </c>
      <c r="BI319" s="151">
        <f t="shared" si="68"/>
        <v>0</v>
      </c>
      <c r="BJ319" s="13" t="s">
        <v>82</v>
      </c>
      <c r="BK319" s="151">
        <f t="shared" si="69"/>
        <v>0</v>
      </c>
      <c r="BL319" s="13" t="s">
        <v>134</v>
      </c>
      <c r="BM319" s="150" t="s">
        <v>974</v>
      </c>
    </row>
    <row r="320" spans="2:65" s="1" customFormat="1" ht="24" customHeight="1">
      <c r="B320" s="114"/>
      <c r="C320" s="140" t="s">
        <v>975</v>
      </c>
      <c r="D320" s="140" t="s">
        <v>130</v>
      </c>
      <c r="E320" s="141" t="s">
        <v>976</v>
      </c>
      <c r="F320" s="142" t="s">
        <v>977</v>
      </c>
      <c r="G320" s="143" t="s">
        <v>154</v>
      </c>
      <c r="H320" s="144">
        <v>15</v>
      </c>
      <c r="I320" s="165"/>
      <c r="J320" s="145">
        <f t="shared" si="60"/>
        <v>0</v>
      </c>
      <c r="K320" s="142" t="s">
        <v>1</v>
      </c>
      <c r="L320" s="27"/>
      <c r="M320" s="146" t="s">
        <v>1</v>
      </c>
      <c r="N320" s="147" t="s">
        <v>39</v>
      </c>
      <c r="O320" s="148">
        <v>3.1E-2</v>
      </c>
      <c r="P320" s="148">
        <f t="shared" si="61"/>
        <v>0.46499999999999997</v>
      </c>
      <c r="Q320" s="148">
        <v>4.18E-5</v>
      </c>
      <c r="R320" s="148">
        <f t="shared" si="62"/>
        <v>6.2699999999999995E-4</v>
      </c>
      <c r="S320" s="148">
        <v>8.4799999999999997E-3</v>
      </c>
      <c r="T320" s="149">
        <f t="shared" si="63"/>
        <v>0.12720000000000001</v>
      </c>
      <c r="AR320" s="150" t="s">
        <v>134</v>
      </c>
      <c r="AT320" s="150" t="s">
        <v>130</v>
      </c>
      <c r="AU320" s="150" t="s">
        <v>84</v>
      </c>
      <c r="AY320" s="13" t="s">
        <v>127</v>
      </c>
      <c r="BE320" s="151">
        <f t="shared" si="64"/>
        <v>0</v>
      </c>
      <c r="BF320" s="151">
        <f t="shared" si="65"/>
        <v>0</v>
      </c>
      <c r="BG320" s="151">
        <f t="shared" si="66"/>
        <v>0</v>
      </c>
      <c r="BH320" s="151">
        <f t="shared" si="67"/>
        <v>0</v>
      </c>
      <c r="BI320" s="151">
        <f t="shared" si="68"/>
        <v>0</v>
      </c>
      <c r="BJ320" s="13" t="s">
        <v>82</v>
      </c>
      <c r="BK320" s="151">
        <f t="shared" si="69"/>
        <v>0</v>
      </c>
      <c r="BL320" s="13" t="s">
        <v>134</v>
      </c>
      <c r="BM320" s="150" t="s">
        <v>978</v>
      </c>
    </row>
    <row r="321" spans="2:65" s="1" customFormat="1" ht="24" customHeight="1">
      <c r="B321" s="114"/>
      <c r="C321" s="140" t="s">
        <v>979</v>
      </c>
      <c r="D321" s="140" t="s">
        <v>130</v>
      </c>
      <c r="E321" s="141" t="s">
        <v>980</v>
      </c>
      <c r="F321" s="142" t="s">
        <v>981</v>
      </c>
      <c r="G321" s="143" t="s">
        <v>248</v>
      </c>
      <c r="H321" s="144">
        <v>15</v>
      </c>
      <c r="I321" s="165"/>
      <c r="J321" s="145">
        <f t="shared" si="60"/>
        <v>0</v>
      </c>
      <c r="K321" s="142" t="s">
        <v>1</v>
      </c>
      <c r="L321" s="27"/>
      <c r="M321" s="146" t="s">
        <v>1</v>
      </c>
      <c r="N321" s="147" t="s">
        <v>39</v>
      </c>
      <c r="O321" s="148">
        <v>3.5630000000000002</v>
      </c>
      <c r="P321" s="148">
        <f t="shared" si="61"/>
        <v>53.445</v>
      </c>
      <c r="Q321" s="148">
        <v>0</v>
      </c>
      <c r="R321" s="148">
        <f t="shared" si="62"/>
        <v>0</v>
      </c>
      <c r="S321" s="148">
        <v>0</v>
      </c>
      <c r="T321" s="149">
        <f t="shared" si="63"/>
        <v>0</v>
      </c>
      <c r="AR321" s="150" t="s">
        <v>134</v>
      </c>
      <c r="AT321" s="150" t="s">
        <v>130</v>
      </c>
      <c r="AU321" s="150" t="s">
        <v>84</v>
      </c>
      <c r="AY321" s="13" t="s">
        <v>127</v>
      </c>
      <c r="BE321" s="151">
        <f t="shared" si="64"/>
        <v>0</v>
      </c>
      <c r="BF321" s="151">
        <f t="shared" si="65"/>
        <v>0</v>
      </c>
      <c r="BG321" s="151">
        <f t="shared" si="66"/>
        <v>0</v>
      </c>
      <c r="BH321" s="151">
        <f t="shared" si="67"/>
        <v>0</v>
      </c>
      <c r="BI321" s="151">
        <f t="shared" si="68"/>
        <v>0</v>
      </c>
      <c r="BJ321" s="13" t="s">
        <v>82</v>
      </c>
      <c r="BK321" s="151">
        <f t="shared" si="69"/>
        <v>0</v>
      </c>
      <c r="BL321" s="13" t="s">
        <v>134</v>
      </c>
      <c r="BM321" s="150" t="s">
        <v>982</v>
      </c>
    </row>
    <row r="322" spans="2:65" s="1" customFormat="1" ht="24" customHeight="1">
      <c r="B322" s="114"/>
      <c r="C322" s="140" t="s">
        <v>983</v>
      </c>
      <c r="D322" s="140" t="s">
        <v>130</v>
      </c>
      <c r="E322" s="141" t="s">
        <v>984</v>
      </c>
      <c r="F322" s="142" t="s">
        <v>985</v>
      </c>
      <c r="G322" s="143" t="s">
        <v>248</v>
      </c>
      <c r="H322" s="144">
        <v>0.71299999999999997</v>
      </c>
      <c r="I322" s="165"/>
      <c r="J322" s="145">
        <f t="shared" si="60"/>
        <v>0</v>
      </c>
      <c r="K322" s="142" t="s">
        <v>1</v>
      </c>
      <c r="L322" s="27"/>
      <c r="M322" s="146" t="s">
        <v>1</v>
      </c>
      <c r="N322" s="147" t="s">
        <v>39</v>
      </c>
      <c r="O322" s="148">
        <v>3.5630000000000002</v>
      </c>
      <c r="P322" s="148">
        <f t="shared" si="61"/>
        <v>2.540419</v>
      </c>
      <c r="Q322" s="148">
        <v>0</v>
      </c>
      <c r="R322" s="148">
        <f t="shared" si="62"/>
        <v>0</v>
      </c>
      <c r="S322" s="148">
        <v>0</v>
      </c>
      <c r="T322" s="149">
        <f t="shared" si="63"/>
        <v>0</v>
      </c>
      <c r="AR322" s="150" t="s">
        <v>134</v>
      </c>
      <c r="AT322" s="150" t="s">
        <v>130</v>
      </c>
      <c r="AU322" s="150" t="s">
        <v>84</v>
      </c>
      <c r="AY322" s="13" t="s">
        <v>127</v>
      </c>
      <c r="BE322" s="151">
        <f t="shared" si="64"/>
        <v>0</v>
      </c>
      <c r="BF322" s="151">
        <f t="shared" si="65"/>
        <v>0</v>
      </c>
      <c r="BG322" s="151">
        <f t="shared" si="66"/>
        <v>0</v>
      </c>
      <c r="BH322" s="151">
        <f t="shared" si="67"/>
        <v>0</v>
      </c>
      <c r="BI322" s="151">
        <f t="shared" si="68"/>
        <v>0</v>
      </c>
      <c r="BJ322" s="13" t="s">
        <v>82</v>
      </c>
      <c r="BK322" s="151">
        <f t="shared" si="69"/>
        <v>0</v>
      </c>
      <c r="BL322" s="13" t="s">
        <v>134</v>
      </c>
      <c r="BM322" s="150" t="s">
        <v>986</v>
      </c>
    </row>
    <row r="323" spans="2:65" s="1" customFormat="1" ht="24" customHeight="1">
      <c r="B323" s="114"/>
      <c r="C323" s="140" t="s">
        <v>987</v>
      </c>
      <c r="D323" s="140" t="s">
        <v>130</v>
      </c>
      <c r="E323" s="141" t="s">
        <v>988</v>
      </c>
      <c r="F323" s="142" t="s">
        <v>989</v>
      </c>
      <c r="G323" s="143" t="s">
        <v>248</v>
      </c>
      <c r="H323" s="144">
        <v>0.71299999999999997</v>
      </c>
      <c r="I323" s="165"/>
      <c r="J323" s="145">
        <f t="shared" si="60"/>
        <v>0</v>
      </c>
      <c r="K323" s="142" t="s">
        <v>1</v>
      </c>
      <c r="L323" s="27"/>
      <c r="M323" s="146" t="s">
        <v>1</v>
      </c>
      <c r="N323" s="147" t="s">
        <v>39</v>
      </c>
      <c r="O323" s="148">
        <v>1.57</v>
      </c>
      <c r="P323" s="148">
        <f t="shared" si="61"/>
        <v>1.11941</v>
      </c>
      <c r="Q323" s="148">
        <v>0</v>
      </c>
      <c r="R323" s="148">
        <f t="shared" si="62"/>
        <v>0</v>
      </c>
      <c r="S323" s="148">
        <v>0</v>
      </c>
      <c r="T323" s="149">
        <f t="shared" si="63"/>
        <v>0</v>
      </c>
      <c r="AR323" s="150" t="s">
        <v>134</v>
      </c>
      <c r="AT323" s="150" t="s">
        <v>130</v>
      </c>
      <c r="AU323" s="150" t="s">
        <v>84</v>
      </c>
      <c r="AY323" s="13" t="s">
        <v>127</v>
      </c>
      <c r="BE323" s="151">
        <f t="shared" si="64"/>
        <v>0</v>
      </c>
      <c r="BF323" s="151">
        <f t="shared" si="65"/>
        <v>0</v>
      </c>
      <c r="BG323" s="151">
        <f t="shared" si="66"/>
        <v>0</v>
      </c>
      <c r="BH323" s="151">
        <f t="shared" si="67"/>
        <v>0</v>
      </c>
      <c r="BI323" s="151">
        <f t="shared" si="68"/>
        <v>0</v>
      </c>
      <c r="BJ323" s="13" t="s">
        <v>82</v>
      </c>
      <c r="BK323" s="151">
        <f t="shared" si="69"/>
        <v>0</v>
      </c>
      <c r="BL323" s="13" t="s">
        <v>134</v>
      </c>
      <c r="BM323" s="150" t="s">
        <v>990</v>
      </c>
    </row>
    <row r="324" spans="2:65" s="1" customFormat="1" ht="24" customHeight="1">
      <c r="B324" s="114"/>
      <c r="C324" s="140" t="s">
        <v>991</v>
      </c>
      <c r="D324" s="140" t="s">
        <v>130</v>
      </c>
      <c r="E324" s="141" t="s">
        <v>992</v>
      </c>
      <c r="F324" s="142" t="s">
        <v>993</v>
      </c>
      <c r="G324" s="143" t="s">
        <v>248</v>
      </c>
      <c r="H324" s="144">
        <v>0.71299999999999997</v>
      </c>
      <c r="I324" s="165"/>
      <c r="J324" s="145">
        <f t="shared" si="60"/>
        <v>0</v>
      </c>
      <c r="K324" s="142" t="s">
        <v>1</v>
      </c>
      <c r="L324" s="27"/>
      <c r="M324" s="146" t="s">
        <v>1</v>
      </c>
      <c r="N324" s="147" t="s">
        <v>39</v>
      </c>
      <c r="O324" s="148">
        <v>1.0029999999999999</v>
      </c>
      <c r="P324" s="148">
        <f t="shared" si="61"/>
        <v>0.71513899999999986</v>
      </c>
      <c r="Q324" s="148">
        <v>0</v>
      </c>
      <c r="R324" s="148">
        <f t="shared" si="62"/>
        <v>0</v>
      </c>
      <c r="S324" s="148">
        <v>0</v>
      </c>
      <c r="T324" s="149">
        <f t="shared" si="63"/>
        <v>0</v>
      </c>
      <c r="AR324" s="150" t="s">
        <v>134</v>
      </c>
      <c r="AT324" s="150" t="s">
        <v>130</v>
      </c>
      <c r="AU324" s="150" t="s">
        <v>84</v>
      </c>
      <c r="AY324" s="13" t="s">
        <v>127</v>
      </c>
      <c r="BE324" s="151">
        <f t="shared" si="64"/>
        <v>0</v>
      </c>
      <c r="BF324" s="151">
        <f t="shared" si="65"/>
        <v>0</v>
      </c>
      <c r="BG324" s="151">
        <f t="shared" si="66"/>
        <v>0</v>
      </c>
      <c r="BH324" s="151">
        <f t="shared" si="67"/>
        <v>0</v>
      </c>
      <c r="BI324" s="151">
        <f t="shared" si="68"/>
        <v>0</v>
      </c>
      <c r="BJ324" s="13" t="s">
        <v>82</v>
      </c>
      <c r="BK324" s="151">
        <f t="shared" si="69"/>
        <v>0</v>
      </c>
      <c r="BL324" s="13" t="s">
        <v>134</v>
      </c>
      <c r="BM324" s="150" t="s">
        <v>994</v>
      </c>
    </row>
    <row r="325" spans="2:65" s="11" customFormat="1" ht="22.9" customHeight="1">
      <c r="B325" s="128"/>
      <c r="D325" s="129" t="s">
        <v>73</v>
      </c>
      <c r="E325" s="138" t="s">
        <v>995</v>
      </c>
      <c r="F325" s="138" t="s">
        <v>996</v>
      </c>
      <c r="I325" s="168"/>
      <c r="J325" s="139">
        <f>BK325</f>
        <v>0</v>
      </c>
      <c r="L325" s="128"/>
      <c r="M325" s="132"/>
      <c r="N325" s="133"/>
      <c r="O325" s="133"/>
      <c r="P325" s="134">
        <f>SUM(P326:P397)</f>
        <v>81.950609000000028</v>
      </c>
      <c r="Q325" s="133"/>
      <c r="R325" s="134">
        <f>SUM(R326:R397)</f>
        <v>0.33861103439999996</v>
      </c>
      <c r="S325" s="133"/>
      <c r="T325" s="135">
        <f>SUM(T326:T397)</f>
        <v>0.18133000000000002</v>
      </c>
      <c r="AR325" s="129" t="s">
        <v>84</v>
      </c>
      <c r="AT325" s="136" t="s">
        <v>73</v>
      </c>
      <c r="AU325" s="136" t="s">
        <v>82</v>
      </c>
      <c r="AY325" s="129" t="s">
        <v>127</v>
      </c>
      <c r="BK325" s="137">
        <f>SUM(BK326:BK397)</f>
        <v>0</v>
      </c>
    </row>
    <row r="326" spans="2:65" s="1" customFormat="1" ht="24" customHeight="1">
      <c r="B326" s="114"/>
      <c r="C326" s="140" t="s">
        <v>997</v>
      </c>
      <c r="D326" s="140" t="s">
        <v>130</v>
      </c>
      <c r="E326" s="141" t="s">
        <v>998</v>
      </c>
      <c r="F326" s="142" t="s">
        <v>999</v>
      </c>
      <c r="G326" s="143" t="s">
        <v>154</v>
      </c>
      <c r="H326" s="144">
        <v>3</v>
      </c>
      <c r="I326" s="165"/>
      <c r="J326" s="145">
        <f t="shared" ref="J326:J357" si="70">ROUND(I326*H326,2)</f>
        <v>0</v>
      </c>
      <c r="K326" s="142" t="s">
        <v>1</v>
      </c>
      <c r="L326" s="27"/>
      <c r="M326" s="146" t="s">
        <v>1</v>
      </c>
      <c r="N326" s="147" t="s">
        <v>39</v>
      </c>
      <c r="O326" s="148">
        <v>0.52</v>
      </c>
      <c r="P326" s="148">
        <f t="shared" ref="P326:P357" si="71">O326*H326</f>
        <v>1.56</v>
      </c>
      <c r="Q326" s="148">
        <v>1.6739999999999999E-5</v>
      </c>
      <c r="R326" s="148">
        <f t="shared" ref="R326:R357" si="72">Q326*H326</f>
        <v>5.0219999999999997E-5</v>
      </c>
      <c r="S326" s="148">
        <v>1.4E-2</v>
      </c>
      <c r="T326" s="149">
        <f t="shared" ref="T326:T357" si="73">S326*H326</f>
        <v>4.2000000000000003E-2</v>
      </c>
      <c r="AR326" s="150" t="s">
        <v>134</v>
      </c>
      <c r="AT326" s="150" t="s">
        <v>130</v>
      </c>
      <c r="AU326" s="150" t="s">
        <v>84</v>
      </c>
      <c r="AY326" s="13" t="s">
        <v>127</v>
      </c>
      <c r="BE326" s="151">
        <f t="shared" ref="BE326:BE357" si="74">IF(N326="základní",J326,0)</f>
        <v>0</v>
      </c>
      <c r="BF326" s="151">
        <f t="shared" ref="BF326:BF357" si="75">IF(N326="snížená",J326,0)</f>
        <v>0</v>
      </c>
      <c r="BG326" s="151">
        <f t="shared" ref="BG326:BG357" si="76">IF(N326="zákl. přenesená",J326,0)</f>
        <v>0</v>
      </c>
      <c r="BH326" s="151">
        <f t="shared" ref="BH326:BH357" si="77">IF(N326="sníž. přenesená",J326,0)</f>
        <v>0</v>
      </c>
      <c r="BI326" s="151">
        <f t="shared" ref="BI326:BI357" si="78">IF(N326="nulová",J326,0)</f>
        <v>0</v>
      </c>
      <c r="BJ326" s="13" t="s">
        <v>82</v>
      </c>
      <c r="BK326" s="151">
        <f t="shared" ref="BK326:BK357" si="79">ROUND(I326*H326,2)</f>
        <v>0</v>
      </c>
      <c r="BL326" s="13" t="s">
        <v>134</v>
      </c>
      <c r="BM326" s="150" t="s">
        <v>1000</v>
      </c>
    </row>
    <row r="327" spans="2:65" s="1" customFormat="1" ht="24" customHeight="1">
      <c r="B327" s="114"/>
      <c r="C327" s="140" t="s">
        <v>1001</v>
      </c>
      <c r="D327" s="140" t="s">
        <v>130</v>
      </c>
      <c r="E327" s="141" t="s">
        <v>1002</v>
      </c>
      <c r="F327" s="142" t="s">
        <v>1003</v>
      </c>
      <c r="G327" s="143" t="s">
        <v>207</v>
      </c>
      <c r="H327" s="144">
        <v>2</v>
      </c>
      <c r="I327" s="165"/>
      <c r="J327" s="145">
        <f t="shared" si="70"/>
        <v>0</v>
      </c>
      <c r="K327" s="142" t="s">
        <v>1</v>
      </c>
      <c r="L327" s="27"/>
      <c r="M327" s="146" t="s">
        <v>1</v>
      </c>
      <c r="N327" s="147" t="s">
        <v>39</v>
      </c>
      <c r="O327" s="148">
        <v>1.29</v>
      </c>
      <c r="P327" s="148">
        <f t="shared" si="71"/>
        <v>2.58</v>
      </c>
      <c r="Q327" s="148">
        <v>9.3912830000000003E-3</v>
      </c>
      <c r="R327" s="148">
        <f t="shared" si="72"/>
        <v>1.8782566000000001E-2</v>
      </c>
      <c r="S327" s="148">
        <v>0</v>
      </c>
      <c r="T327" s="149">
        <f t="shared" si="73"/>
        <v>0</v>
      </c>
      <c r="AR327" s="150" t="s">
        <v>134</v>
      </c>
      <c r="AT327" s="150" t="s">
        <v>130</v>
      </c>
      <c r="AU327" s="150" t="s">
        <v>84</v>
      </c>
      <c r="AY327" s="13" t="s">
        <v>127</v>
      </c>
      <c r="BE327" s="151">
        <f t="shared" si="74"/>
        <v>0</v>
      </c>
      <c r="BF327" s="151">
        <f t="shared" si="75"/>
        <v>0</v>
      </c>
      <c r="BG327" s="151">
        <f t="shared" si="76"/>
        <v>0</v>
      </c>
      <c r="BH327" s="151">
        <f t="shared" si="77"/>
        <v>0</v>
      </c>
      <c r="BI327" s="151">
        <f t="shared" si="78"/>
        <v>0</v>
      </c>
      <c r="BJ327" s="13" t="s">
        <v>82</v>
      </c>
      <c r="BK327" s="151">
        <f t="shared" si="79"/>
        <v>0</v>
      </c>
      <c r="BL327" s="13" t="s">
        <v>134</v>
      </c>
      <c r="BM327" s="150" t="s">
        <v>1004</v>
      </c>
    </row>
    <row r="328" spans="2:65" s="1" customFormat="1" ht="16.5" customHeight="1">
      <c r="B328" s="114"/>
      <c r="C328" s="152" t="s">
        <v>1005</v>
      </c>
      <c r="D328" s="152" t="s">
        <v>173</v>
      </c>
      <c r="E328" s="153" t="s">
        <v>1006</v>
      </c>
      <c r="F328" s="154" t="s">
        <v>646</v>
      </c>
      <c r="G328" s="155" t="s">
        <v>154</v>
      </c>
      <c r="H328" s="156">
        <v>2</v>
      </c>
      <c r="I328" s="166"/>
      <c r="J328" s="157">
        <f t="shared" si="70"/>
        <v>0</v>
      </c>
      <c r="K328" s="154" t="s">
        <v>1</v>
      </c>
      <c r="L328" s="158"/>
      <c r="M328" s="159" t="s">
        <v>1</v>
      </c>
      <c r="N328" s="160" t="s">
        <v>39</v>
      </c>
      <c r="O328" s="148">
        <v>0</v>
      </c>
      <c r="P328" s="148">
        <f t="shared" si="71"/>
        <v>0</v>
      </c>
      <c r="Q328" s="148">
        <v>3.0999999999999999E-3</v>
      </c>
      <c r="R328" s="148">
        <f t="shared" si="72"/>
        <v>6.1999999999999998E-3</v>
      </c>
      <c r="S328" s="148">
        <v>0</v>
      </c>
      <c r="T328" s="149">
        <f t="shared" si="73"/>
        <v>0</v>
      </c>
      <c r="AR328" s="150" t="s">
        <v>176</v>
      </c>
      <c r="AT328" s="150" t="s">
        <v>173</v>
      </c>
      <c r="AU328" s="150" t="s">
        <v>84</v>
      </c>
      <c r="AY328" s="13" t="s">
        <v>127</v>
      </c>
      <c r="BE328" s="151">
        <f t="shared" si="74"/>
        <v>0</v>
      </c>
      <c r="BF328" s="151">
        <f t="shared" si="75"/>
        <v>0</v>
      </c>
      <c r="BG328" s="151">
        <f t="shared" si="76"/>
        <v>0</v>
      </c>
      <c r="BH328" s="151">
        <f t="shared" si="77"/>
        <v>0</v>
      </c>
      <c r="BI328" s="151">
        <f t="shared" si="78"/>
        <v>0</v>
      </c>
      <c r="BJ328" s="13" t="s">
        <v>82</v>
      </c>
      <c r="BK328" s="151">
        <f t="shared" si="79"/>
        <v>0</v>
      </c>
      <c r="BL328" s="13" t="s">
        <v>134</v>
      </c>
      <c r="BM328" s="150" t="s">
        <v>1007</v>
      </c>
    </row>
    <row r="329" spans="2:65" s="1" customFormat="1" ht="16.5" customHeight="1">
      <c r="B329" s="114"/>
      <c r="C329" s="140" t="s">
        <v>1008</v>
      </c>
      <c r="D329" s="140" t="s">
        <v>130</v>
      </c>
      <c r="E329" s="141" t="s">
        <v>1009</v>
      </c>
      <c r="F329" s="142" t="s">
        <v>1010</v>
      </c>
      <c r="G329" s="143" t="s">
        <v>207</v>
      </c>
      <c r="H329" s="144">
        <v>1</v>
      </c>
      <c r="I329" s="165"/>
      <c r="J329" s="145">
        <f t="shared" si="70"/>
        <v>0</v>
      </c>
      <c r="K329" s="142" t="s">
        <v>1</v>
      </c>
      <c r="L329" s="27"/>
      <c r="M329" s="146" t="s">
        <v>1</v>
      </c>
      <c r="N329" s="147" t="s">
        <v>39</v>
      </c>
      <c r="O329" s="148">
        <v>1.29</v>
      </c>
      <c r="P329" s="148">
        <f t="shared" si="71"/>
        <v>1.29</v>
      </c>
      <c r="Q329" s="148">
        <v>2.5250000000000002E-2</v>
      </c>
      <c r="R329" s="148">
        <f t="shared" si="72"/>
        <v>2.5250000000000002E-2</v>
      </c>
      <c r="S329" s="148">
        <v>0</v>
      </c>
      <c r="T329" s="149">
        <f t="shared" si="73"/>
        <v>0</v>
      </c>
      <c r="AR329" s="150" t="s">
        <v>134</v>
      </c>
      <c r="AT329" s="150" t="s">
        <v>130</v>
      </c>
      <c r="AU329" s="150" t="s">
        <v>84</v>
      </c>
      <c r="AY329" s="13" t="s">
        <v>127</v>
      </c>
      <c r="BE329" s="151">
        <f t="shared" si="74"/>
        <v>0</v>
      </c>
      <c r="BF329" s="151">
        <f t="shared" si="75"/>
        <v>0</v>
      </c>
      <c r="BG329" s="151">
        <f t="shared" si="76"/>
        <v>0</v>
      </c>
      <c r="BH329" s="151">
        <f t="shared" si="77"/>
        <v>0</v>
      </c>
      <c r="BI329" s="151">
        <f t="shared" si="78"/>
        <v>0</v>
      </c>
      <c r="BJ329" s="13" t="s">
        <v>82</v>
      </c>
      <c r="BK329" s="151">
        <f t="shared" si="79"/>
        <v>0</v>
      </c>
      <c r="BL329" s="13" t="s">
        <v>134</v>
      </c>
      <c r="BM329" s="150" t="s">
        <v>1011</v>
      </c>
    </row>
    <row r="330" spans="2:65" s="1" customFormat="1" ht="16.5" customHeight="1">
      <c r="B330" s="114"/>
      <c r="C330" s="140" t="s">
        <v>1012</v>
      </c>
      <c r="D330" s="140" t="s">
        <v>130</v>
      </c>
      <c r="E330" s="141" t="s">
        <v>1013</v>
      </c>
      <c r="F330" s="142" t="s">
        <v>1014</v>
      </c>
      <c r="G330" s="143" t="s">
        <v>207</v>
      </c>
      <c r="H330" s="144">
        <v>4</v>
      </c>
      <c r="I330" s="165"/>
      <c r="J330" s="145">
        <f t="shared" si="70"/>
        <v>0</v>
      </c>
      <c r="K330" s="142" t="s">
        <v>1</v>
      </c>
      <c r="L330" s="27"/>
      <c r="M330" s="146" t="s">
        <v>1</v>
      </c>
      <c r="N330" s="147" t="s">
        <v>39</v>
      </c>
      <c r="O330" s="148">
        <v>0.78</v>
      </c>
      <c r="P330" s="148">
        <f t="shared" si="71"/>
        <v>3.12</v>
      </c>
      <c r="Q330" s="148">
        <v>4.2674415E-3</v>
      </c>
      <c r="R330" s="148">
        <f t="shared" si="72"/>
        <v>1.7069766E-2</v>
      </c>
      <c r="S330" s="148">
        <v>0</v>
      </c>
      <c r="T330" s="149">
        <f t="shared" si="73"/>
        <v>0</v>
      </c>
      <c r="AR330" s="150" t="s">
        <v>134</v>
      </c>
      <c r="AT330" s="150" t="s">
        <v>130</v>
      </c>
      <c r="AU330" s="150" t="s">
        <v>84</v>
      </c>
      <c r="AY330" s="13" t="s">
        <v>127</v>
      </c>
      <c r="BE330" s="151">
        <f t="shared" si="74"/>
        <v>0</v>
      </c>
      <c r="BF330" s="151">
        <f t="shared" si="75"/>
        <v>0</v>
      </c>
      <c r="BG330" s="151">
        <f t="shared" si="76"/>
        <v>0</v>
      </c>
      <c r="BH330" s="151">
        <f t="shared" si="77"/>
        <v>0</v>
      </c>
      <c r="BI330" s="151">
        <f t="shared" si="78"/>
        <v>0</v>
      </c>
      <c r="BJ330" s="13" t="s">
        <v>82</v>
      </c>
      <c r="BK330" s="151">
        <f t="shared" si="79"/>
        <v>0</v>
      </c>
      <c r="BL330" s="13" t="s">
        <v>134</v>
      </c>
      <c r="BM330" s="150" t="s">
        <v>1015</v>
      </c>
    </row>
    <row r="331" spans="2:65" s="1" customFormat="1" ht="16.5" customHeight="1">
      <c r="B331" s="114"/>
      <c r="C331" s="140" t="s">
        <v>1016</v>
      </c>
      <c r="D331" s="140" t="s">
        <v>130</v>
      </c>
      <c r="E331" s="141" t="s">
        <v>1017</v>
      </c>
      <c r="F331" s="142" t="s">
        <v>1018</v>
      </c>
      <c r="G331" s="143" t="s">
        <v>154</v>
      </c>
      <c r="H331" s="144">
        <v>17</v>
      </c>
      <c r="I331" s="165"/>
      <c r="J331" s="145">
        <f t="shared" si="70"/>
        <v>0</v>
      </c>
      <c r="K331" s="142" t="s">
        <v>1</v>
      </c>
      <c r="L331" s="27"/>
      <c r="M331" s="146" t="s">
        <v>1</v>
      </c>
      <c r="N331" s="147" t="s">
        <v>39</v>
      </c>
      <c r="O331" s="148">
        <v>0.25</v>
      </c>
      <c r="P331" s="148">
        <f t="shared" si="71"/>
        <v>4.25</v>
      </c>
      <c r="Q331" s="148">
        <v>1.6739999999999999E-5</v>
      </c>
      <c r="R331" s="148">
        <f t="shared" si="72"/>
        <v>2.8457999999999999E-4</v>
      </c>
      <c r="S331" s="148">
        <v>0</v>
      </c>
      <c r="T331" s="149">
        <f t="shared" si="73"/>
        <v>0</v>
      </c>
      <c r="AR331" s="150" t="s">
        <v>134</v>
      </c>
      <c r="AT331" s="150" t="s">
        <v>130</v>
      </c>
      <c r="AU331" s="150" t="s">
        <v>84</v>
      </c>
      <c r="AY331" s="13" t="s">
        <v>127</v>
      </c>
      <c r="BE331" s="151">
        <f t="shared" si="74"/>
        <v>0</v>
      </c>
      <c r="BF331" s="151">
        <f t="shared" si="75"/>
        <v>0</v>
      </c>
      <c r="BG331" s="151">
        <f t="shared" si="76"/>
        <v>0</v>
      </c>
      <c r="BH331" s="151">
        <f t="shared" si="77"/>
        <v>0</v>
      </c>
      <c r="BI331" s="151">
        <f t="shared" si="78"/>
        <v>0</v>
      </c>
      <c r="BJ331" s="13" t="s">
        <v>82</v>
      </c>
      <c r="BK331" s="151">
        <f t="shared" si="79"/>
        <v>0</v>
      </c>
      <c r="BL331" s="13" t="s">
        <v>134</v>
      </c>
      <c r="BM331" s="150" t="s">
        <v>1019</v>
      </c>
    </row>
    <row r="332" spans="2:65" s="1" customFormat="1" ht="24" customHeight="1">
      <c r="B332" s="114"/>
      <c r="C332" s="140" t="s">
        <v>1020</v>
      </c>
      <c r="D332" s="140" t="s">
        <v>130</v>
      </c>
      <c r="E332" s="141" t="s">
        <v>1021</v>
      </c>
      <c r="F332" s="142" t="s">
        <v>1022</v>
      </c>
      <c r="G332" s="143" t="s">
        <v>207</v>
      </c>
      <c r="H332" s="144">
        <v>3</v>
      </c>
      <c r="I332" s="165"/>
      <c r="J332" s="145">
        <f t="shared" si="70"/>
        <v>0</v>
      </c>
      <c r="K332" s="142" t="s">
        <v>1</v>
      </c>
      <c r="L332" s="27"/>
      <c r="M332" s="146" t="s">
        <v>1</v>
      </c>
      <c r="N332" s="147" t="s">
        <v>39</v>
      </c>
      <c r="O332" s="148">
        <v>1.29</v>
      </c>
      <c r="P332" s="148">
        <f t="shared" si="71"/>
        <v>3.87</v>
      </c>
      <c r="Q332" s="148">
        <v>1.6931282999999998E-2</v>
      </c>
      <c r="R332" s="148">
        <f t="shared" si="72"/>
        <v>5.0793848999999995E-2</v>
      </c>
      <c r="S332" s="148">
        <v>0</v>
      </c>
      <c r="T332" s="149">
        <f t="shared" si="73"/>
        <v>0</v>
      </c>
      <c r="AR332" s="150" t="s">
        <v>134</v>
      </c>
      <c r="AT332" s="150" t="s">
        <v>130</v>
      </c>
      <c r="AU332" s="150" t="s">
        <v>84</v>
      </c>
      <c r="AY332" s="13" t="s">
        <v>127</v>
      </c>
      <c r="BE332" s="151">
        <f t="shared" si="74"/>
        <v>0</v>
      </c>
      <c r="BF332" s="151">
        <f t="shared" si="75"/>
        <v>0</v>
      </c>
      <c r="BG332" s="151">
        <f t="shared" si="76"/>
        <v>0</v>
      </c>
      <c r="BH332" s="151">
        <f t="shared" si="77"/>
        <v>0</v>
      </c>
      <c r="BI332" s="151">
        <f t="shared" si="78"/>
        <v>0</v>
      </c>
      <c r="BJ332" s="13" t="s">
        <v>82</v>
      </c>
      <c r="BK332" s="151">
        <f t="shared" si="79"/>
        <v>0</v>
      </c>
      <c r="BL332" s="13" t="s">
        <v>134</v>
      </c>
      <c r="BM332" s="150" t="s">
        <v>1023</v>
      </c>
    </row>
    <row r="333" spans="2:65" s="1" customFormat="1" ht="24" customHeight="1">
      <c r="B333" s="114"/>
      <c r="C333" s="140" t="s">
        <v>1024</v>
      </c>
      <c r="D333" s="140" t="s">
        <v>130</v>
      </c>
      <c r="E333" s="141" t="s">
        <v>1025</v>
      </c>
      <c r="F333" s="142" t="s">
        <v>1026</v>
      </c>
      <c r="G333" s="143" t="s">
        <v>207</v>
      </c>
      <c r="H333" s="144">
        <v>8</v>
      </c>
      <c r="I333" s="165"/>
      <c r="J333" s="145">
        <f t="shared" si="70"/>
        <v>0</v>
      </c>
      <c r="K333" s="142" t="s">
        <v>1</v>
      </c>
      <c r="L333" s="27"/>
      <c r="M333" s="146" t="s">
        <v>1</v>
      </c>
      <c r="N333" s="147" t="s">
        <v>39</v>
      </c>
      <c r="O333" s="148">
        <v>1.29</v>
      </c>
      <c r="P333" s="148">
        <f t="shared" si="71"/>
        <v>10.32</v>
      </c>
      <c r="Q333" s="148">
        <v>1.19148E-2</v>
      </c>
      <c r="R333" s="148">
        <f t="shared" si="72"/>
        <v>9.5318399999999998E-2</v>
      </c>
      <c r="S333" s="148">
        <v>0</v>
      </c>
      <c r="T333" s="149">
        <f t="shared" si="73"/>
        <v>0</v>
      </c>
      <c r="AR333" s="150" t="s">
        <v>134</v>
      </c>
      <c r="AT333" s="150" t="s">
        <v>130</v>
      </c>
      <c r="AU333" s="150" t="s">
        <v>84</v>
      </c>
      <c r="AY333" s="13" t="s">
        <v>127</v>
      </c>
      <c r="BE333" s="151">
        <f t="shared" si="74"/>
        <v>0</v>
      </c>
      <c r="BF333" s="151">
        <f t="shared" si="75"/>
        <v>0</v>
      </c>
      <c r="BG333" s="151">
        <f t="shared" si="76"/>
        <v>0</v>
      </c>
      <c r="BH333" s="151">
        <f t="shared" si="77"/>
        <v>0</v>
      </c>
      <c r="BI333" s="151">
        <f t="shared" si="78"/>
        <v>0</v>
      </c>
      <c r="BJ333" s="13" t="s">
        <v>82</v>
      </c>
      <c r="BK333" s="151">
        <f t="shared" si="79"/>
        <v>0</v>
      </c>
      <c r="BL333" s="13" t="s">
        <v>134</v>
      </c>
      <c r="BM333" s="150" t="s">
        <v>1027</v>
      </c>
    </row>
    <row r="334" spans="2:65" s="1" customFormat="1" ht="24" customHeight="1">
      <c r="B334" s="114"/>
      <c r="C334" s="140" t="s">
        <v>1028</v>
      </c>
      <c r="D334" s="140" t="s">
        <v>130</v>
      </c>
      <c r="E334" s="141" t="s">
        <v>1029</v>
      </c>
      <c r="F334" s="142" t="s">
        <v>1030</v>
      </c>
      <c r="G334" s="143" t="s">
        <v>207</v>
      </c>
      <c r="H334" s="144">
        <v>2</v>
      </c>
      <c r="I334" s="165"/>
      <c r="J334" s="145">
        <f t="shared" si="70"/>
        <v>0</v>
      </c>
      <c r="K334" s="142" t="s">
        <v>1</v>
      </c>
      <c r="L334" s="27"/>
      <c r="M334" s="146" t="s">
        <v>1</v>
      </c>
      <c r="N334" s="147" t="s">
        <v>39</v>
      </c>
      <c r="O334" s="148">
        <v>2.4649999999999999</v>
      </c>
      <c r="P334" s="148">
        <f t="shared" si="71"/>
        <v>4.93</v>
      </c>
      <c r="Q334" s="148">
        <v>1.749264E-2</v>
      </c>
      <c r="R334" s="148">
        <f t="shared" si="72"/>
        <v>3.4985280000000001E-2</v>
      </c>
      <c r="S334" s="148">
        <v>0</v>
      </c>
      <c r="T334" s="149">
        <f t="shared" si="73"/>
        <v>0</v>
      </c>
      <c r="AR334" s="150" t="s">
        <v>134</v>
      </c>
      <c r="AT334" s="150" t="s">
        <v>130</v>
      </c>
      <c r="AU334" s="150" t="s">
        <v>84</v>
      </c>
      <c r="AY334" s="13" t="s">
        <v>127</v>
      </c>
      <c r="BE334" s="151">
        <f t="shared" si="74"/>
        <v>0</v>
      </c>
      <c r="BF334" s="151">
        <f t="shared" si="75"/>
        <v>0</v>
      </c>
      <c r="BG334" s="151">
        <f t="shared" si="76"/>
        <v>0</v>
      </c>
      <c r="BH334" s="151">
        <f t="shared" si="77"/>
        <v>0</v>
      </c>
      <c r="BI334" s="151">
        <f t="shared" si="78"/>
        <v>0</v>
      </c>
      <c r="BJ334" s="13" t="s">
        <v>82</v>
      </c>
      <c r="BK334" s="151">
        <f t="shared" si="79"/>
        <v>0</v>
      </c>
      <c r="BL334" s="13" t="s">
        <v>134</v>
      </c>
      <c r="BM334" s="150" t="s">
        <v>1031</v>
      </c>
    </row>
    <row r="335" spans="2:65" s="1" customFormat="1" ht="16.5" customHeight="1">
      <c r="B335" s="114"/>
      <c r="C335" s="140" t="s">
        <v>1032</v>
      </c>
      <c r="D335" s="140" t="s">
        <v>130</v>
      </c>
      <c r="E335" s="141" t="s">
        <v>1033</v>
      </c>
      <c r="F335" s="142" t="s">
        <v>1034</v>
      </c>
      <c r="G335" s="143" t="s">
        <v>154</v>
      </c>
      <c r="H335" s="144">
        <v>18</v>
      </c>
      <c r="I335" s="165"/>
      <c r="J335" s="145">
        <f t="shared" si="70"/>
        <v>0</v>
      </c>
      <c r="K335" s="142" t="s">
        <v>1</v>
      </c>
      <c r="L335" s="27"/>
      <c r="M335" s="146" t="s">
        <v>1</v>
      </c>
      <c r="N335" s="147" t="s">
        <v>39</v>
      </c>
      <c r="O335" s="148">
        <v>5.1999999999999998E-2</v>
      </c>
      <c r="P335" s="148">
        <f t="shared" si="71"/>
        <v>0.93599999999999994</v>
      </c>
      <c r="Q335" s="148">
        <v>4.18E-5</v>
      </c>
      <c r="R335" s="148">
        <f t="shared" si="72"/>
        <v>7.5239999999999997E-4</v>
      </c>
      <c r="S335" s="148">
        <v>4.4999999999999999E-4</v>
      </c>
      <c r="T335" s="149">
        <f t="shared" si="73"/>
        <v>8.0999999999999996E-3</v>
      </c>
      <c r="AR335" s="150" t="s">
        <v>134</v>
      </c>
      <c r="AT335" s="150" t="s">
        <v>130</v>
      </c>
      <c r="AU335" s="150" t="s">
        <v>84</v>
      </c>
      <c r="AY335" s="13" t="s">
        <v>127</v>
      </c>
      <c r="BE335" s="151">
        <f t="shared" si="74"/>
        <v>0</v>
      </c>
      <c r="BF335" s="151">
        <f t="shared" si="75"/>
        <v>0</v>
      </c>
      <c r="BG335" s="151">
        <f t="shared" si="76"/>
        <v>0</v>
      </c>
      <c r="BH335" s="151">
        <f t="shared" si="77"/>
        <v>0</v>
      </c>
      <c r="BI335" s="151">
        <f t="shared" si="78"/>
        <v>0</v>
      </c>
      <c r="BJ335" s="13" t="s">
        <v>82</v>
      </c>
      <c r="BK335" s="151">
        <f t="shared" si="79"/>
        <v>0</v>
      </c>
      <c r="BL335" s="13" t="s">
        <v>134</v>
      </c>
      <c r="BM335" s="150" t="s">
        <v>1035</v>
      </c>
    </row>
    <row r="336" spans="2:65" s="1" customFormat="1" ht="16.5" customHeight="1">
      <c r="B336" s="114"/>
      <c r="C336" s="140" t="s">
        <v>1036</v>
      </c>
      <c r="D336" s="140" t="s">
        <v>130</v>
      </c>
      <c r="E336" s="141" t="s">
        <v>1037</v>
      </c>
      <c r="F336" s="142" t="s">
        <v>1038</v>
      </c>
      <c r="G336" s="143" t="s">
        <v>154</v>
      </c>
      <c r="H336" s="144">
        <v>4</v>
      </c>
      <c r="I336" s="165"/>
      <c r="J336" s="145">
        <f t="shared" si="70"/>
        <v>0</v>
      </c>
      <c r="K336" s="142" t="s">
        <v>1</v>
      </c>
      <c r="L336" s="27"/>
      <c r="M336" s="146" t="s">
        <v>1</v>
      </c>
      <c r="N336" s="147" t="s">
        <v>39</v>
      </c>
      <c r="O336" s="148">
        <v>7.2999999999999995E-2</v>
      </c>
      <c r="P336" s="148">
        <f t="shared" si="71"/>
        <v>0.29199999999999998</v>
      </c>
      <c r="Q336" s="148">
        <v>5.94E-5</v>
      </c>
      <c r="R336" s="148">
        <f t="shared" si="72"/>
        <v>2.376E-4</v>
      </c>
      <c r="S336" s="148">
        <v>1.1000000000000001E-3</v>
      </c>
      <c r="T336" s="149">
        <f t="shared" si="73"/>
        <v>4.4000000000000003E-3</v>
      </c>
      <c r="AR336" s="150" t="s">
        <v>134</v>
      </c>
      <c r="AT336" s="150" t="s">
        <v>130</v>
      </c>
      <c r="AU336" s="150" t="s">
        <v>84</v>
      </c>
      <c r="AY336" s="13" t="s">
        <v>127</v>
      </c>
      <c r="BE336" s="151">
        <f t="shared" si="74"/>
        <v>0</v>
      </c>
      <c r="BF336" s="151">
        <f t="shared" si="75"/>
        <v>0</v>
      </c>
      <c r="BG336" s="151">
        <f t="shared" si="76"/>
        <v>0</v>
      </c>
      <c r="BH336" s="151">
        <f t="shared" si="77"/>
        <v>0</v>
      </c>
      <c r="BI336" s="151">
        <f t="shared" si="78"/>
        <v>0</v>
      </c>
      <c r="BJ336" s="13" t="s">
        <v>82</v>
      </c>
      <c r="BK336" s="151">
        <f t="shared" si="79"/>
        <v>0</v>
      </c>
      <c r="BL336" s="13" t="s">
        <v>134</v>
      </c>
      <c r="BM336" s="150" t="s">
        <v>1039</v>
      </c>
    </row>
    <row r="337" spans="2:65" s="1" customFormat="1" ht="16.5" customHeight="1">
      <c r="B337" s="114"/>
      <c r="C337" s="140" t="s">
        <v>1040</v>
      </c>
      <c r="D337" s="140" t="s">
        <v>130</v>
      </c>
      <c r="E337" s="141" t="s">
        <v>1041</v>
      </c>
      <c r="F337" s="142" t="s">
        <v>1042</v>
      </c>
      <c r="G337" s="143" t="s">
        <v>154</v>
      </c>
      <c r="H337" s="144">
        <v>10</v>
      </c>
      <c r="I337" s="165"/>
      <c r="J337" s="145">
        <f t="shared" si="70"/>
        <v>0</v>
      </c>
      <c r="K337" s="142" t="s">
        <v>1</v>
      </c>
      <c r="L337" s="27"/>
      <c r="M337" s="146" t="s">
        <v>1</v>
      </c>
      <c r="N337" s="147" t="s">
        <v>39</v>
      </c>
      <c r="O337" s="148">
        <v>0.16600000000000001</v>
      </c>
      <c r="P337" s="148">
        <f t="shared" si="71"/>
        <v>1.6600000000000001</v>
      </c>
      <c r="Q337" s="148">
        <v>9.1199999999999994E-5</v>
      </c>
      <c r="R337" s="148">
        <f t="shared" si="72"/>
        <v>9.1199999999999994E-4</v>
      </c>
      <c r="S337" s="148">
        <v>4.4999999999999999E-4</v>
      </c>
      <c r="T337" s="149">
        <f t="shared" si="73"/>
        <v>4.4999999999999997E-3</v>
      </c>
      <c r="AR337" s="150" t="s">
        <v>134</v>
      </c>
      <c r="AT337" s="150" t="s">
        <v>130</v>
      </c>
      <c r="AU337" s="150" t="s">
        <v>84</v>
      </c>
      <c r="AY337" s="13" t="s">
        <v>127</v>
      </c>
      <c r="BE337" s="151">
        <f t="shared" si="74"/>
        <v>0</v>
      </c>
      <c r="BF337" s="151">
        <f t="shared" si="75"/>
        <v>0</v>
      </c>
      <c r="BG337" s="151">
        <f t="shared" si="76"/>
        <v>0</v>
      </c>
      <c r="BH337" s="151">
        <f t="shared" si="77"/>
        <v>0</v>
      </c>
      <c r="BI337" s="151">
        <f t="shared" si="78"/>
        <v>0</v>
      </c>
      <c r="BJ337" s="13" t="s">
        <v>82</v>
      </c>
      <c r="BK337" s="151">
        <f t="shared" si="79"/>
        <v>0</v>
      </c>
      <c r="BL337" s="13" t="s">
        <v>134</v>
      </c>
      <c r="BM337" s="150" t="s">
        <v>1043</v>
      </c>
    </row>
    <row r="338" spans="2:65" s="1" customFormat="1" ht="16.5" customHeight="1">
      <c r="B338" s="114"/>
      <c r="C338" s="140" t="s">
        <v>1044</v>
      </c>
      <c r="D338" s="140" t="s">
        <v>130</v>
      </c>
      <c r="E338" s="141" t="s">
        <v>1045</v>
      </c>
      <c r="F338" s="142" t="s">
        <v>1046</v>
      </c>
      <c r="G338" s="143" t="s">
        <v>154</v>
      </c>
      <c r="H338" s="144">
        <v>11</v>
      </c>
      <c r="I338" s="165"/>
      <c r="J338" s="145">
        <f t="shared" si="70"/>
        <v>0</v>
      </c>
      <c r="K338" s="142" t="s">
        <v>1</v>
      </c>
      <c r="L338" s="27"/>
      <c r="M338" s="146" t="s">
        <v>1</v>
      </c>
      <c r="N338" s="147" t="s">
        <v>39</v>
      </c>
      <c r="O338" s="148">
        <v>0.22900000000000001</v>
      </c>
      <c r="P338" s="148">
        <f t="shared" si="71"/>
        <v>2.5190000000000001</v>
      </c>
      <c r="Q338" s="148">
        <v>1.2640000000000001E-4</v>
      </c>
      <c r="R338" s="148">
        <f t="shared" si="72"/>
        <v>1.3904000000000002E-3</v>
      </c>
      <c r="S338" s="148">
        <v>1.1000000000000001E-3</v>
      </c>
      <c r="T338" s="149">
        <f t="shared" si="73"/>
        <v>1.2100000000000001E-2</v>
      </c>
      <c r="AR338" s="150" t="s">
        <v>134</v>
      </c>
      <c r="AT338" s="150" t="s">
        <v>130</v>
      </c>
      <c r="AU338" s="150" t="s">
        <v>84</v>
      </c>
      <c r="AY338" s="13" t="s">
        <v>127</v>
      </c>
      <c r="BE338" s="151">
        <f t="shared" si="74"/>
        <v>0</v>
      </c>
      <c r="BF338" s="151">
        <f t="shared" si="75"/>
        <v>0</v>
      </c>
      <c r="BG338" s="151">
        <f t="shared" si="76"/>
        <v>0</v>
      </c>
      <c r="BH338" s="151">
        <f t="shared" si="77"/>
        <v>0</v>
      </c>
      <c r="BI338" s="151">
        <f t="shared" si="78"/>
        <v>0</v>
      </c>
      <c r="BJ338" s="13" t="s">
        <v>82</v>
      </c>
      <c r="BK338" s="151">
        <f t="shared" si="79"/>
        <v>0</v>
      </c>
      <c r="BL338" s="13" t="s">
        <v>134</v>
      </c>
      <c r="BM338" s="150" t="s">
        <v>1047</v>
      </c>
    </row>
    <row r="339" spans="2:65" s="1" customFormat="1" ht="16.5" customHeight="1">
      <c r="B339" s="114"/>
      <c r="C339" s="140" t="s">
        <v>1048</v>
      </c>
      <c r="D339" s="140" t="s">
        <v>130</v>
      </c>
      <c r="E339" s="141" t="s">
        <v>1049</v>
      </c>
      <c r="F339" s="142" t="s">
        <v>1050</v>
      </c>
      <c r="G339" s="143" t="s">
        <v>154</v>
      </c>
      <c r="H339" s="144">
        <v>19</v>
      </c>
      <c r="I339" s="165"/>
      <c r="J339" s="145">
        <f t="shared" si="70"/>
        <v>0</v>
      </c>
      <c r="K339" s="142" t="s">
        <v>1</v>
      </c>
      <c r="L339" s="27"/>
      <c r="M339" s="146" t="s">
        <v>1</v>
      </c>
      <c r="N339" s="147" t="s">
        <v>39</v>
      </c>
      <c r="O339" s="148">
        <v>0.312</v>
      </c>
      <c r="P339" s="148">
        <f t="shared" si="71"/>
        <v>5.9279999999999999</v>
      </c>
      <c r="Q339" s="148">
        <v>1.7100000000000001E-4</v>
      </c>
      <c r="R339" s="148">
        <f t="shared" si="72"/>
        <v>3.2490000000000002E-3</v>
      </c>
      <c r="S339" s="148">
        <v>2.2000000000000001E-3</v>
      </c>
      <c r="T339" s="149">
        <f t="shared" si="73"/>
        <v>4.1800000000000004E-2</v>
      </c>
      <c r="AR339" s="150" t="s">
        <v>134</v>
      </c>
      <c r="AT339" s="150" t="s">
        <v>130</v>
      </c>
      <c r="AU339" s="150" t="s">
        <v>84</v>
      </c>
      <c r="AY339" s="13" t="s">
        <v>127</v>
      </c>
      <c r="BE339" s="151">
        <f t="shared" si="74"/>
        <v>0</v>
      </c>
      <c r="BF339" s="151">
        <f t="shared" si="75"/>
        <v>0</v>
      </c>
      <c r="BG339" s="151">
        <f t="shared" si="76"/>
        <v>0</v>
      </c>
      <c r="BH339" s="151">
        <f t="shared" si="77"/>
        <v>0</v>
      </c>
      <c r="BI339" s="151">
        <f t="shared" si="78"/>
        <v>0</v>
      </c>
      <c r="BJ339" s="13" t="s">
        <v>82</v>
      </c>
      <c r="BK339" s="151">
        <f t="shared" si="79"/>
        <v>0</v>
      </c>
      <c r="BL339" s="13" t="s">
        <v>134</v>
      </c>
      <c r="BM339" s="150" t="s">
        <v>1051</v>
      </c>
    </row>
    <row r="340" spans="2:65" s="1" customFormat="1" ht="16.5" customHeight="1">
      <c r="B340" s="114"/>
      <c r="C340" s="140" t="s">
        <v>1052</v>
      </c>
      <c r="D340" s="140" t="s">
        <v>130</v>
      </c>
      <c r="E340" s="141" t="s">
        <v>1053</v>
      </c>
      <c r="F340" s="142" t="s">
        <v>1054</v>
      </c>
      <c r="G340" s="143" t="s">
        <v>154</v>
      </c>
      <c r="H340" s="144">
        <v>7</v>
      </c>
      <c r="I340" s="165"/>
      <c r="J340" s="145">
        <f t="shared" si="70"/>
        <v>0</v>
      </c>
      <c r="K340" s="142" t="s">
        <v>1</v>
      </c>
      <c r="L340" s="27"/>
      <c r="M340" s="146" t="s">
        <v>1</v>
      </c>
      <c r="N340" s="147" t="s">
        <v>39</v>
      </c>
      <c r="O340" s="148">
        <v>0.374</v>
      </c>
      <c r="P340" s="148">
        <f t="shared" si="71"/>
        <v>2.6179999999999999</v>
      </c>
      <c r="Q340" s="148">
        <v>2.062E-4</v>
      </c>
      <c r="R340" s="148">
        <f t="shared" si="72"/>
        <v>1.4434000000000001E-3</v>
      </c>
      <c r="S340" s="148">
        <v>3.5000000000000001E-3</v>
      </c>
      <c r="T340" s="149">
        <f t="shared" si="73"/>
        <v>2.4500000000000001E-2</v>
      </c>
      <c r="AR340" s="150" t="s">
        <v>134</v>
      </c>
      <c r="AT340" s="150" t="s">
        <v>130</v>
      </c>
      <c r="AU340" s="150" t="s">
        <v>84</v>
      </c>
      <c r="AY340" s="13" t="s">
        <v>127</v>
      </c>
      <c r="BE340" s="151">
        <f t="shared" si="74"/>
        <v>0</v>
      </c>
      <c r="BF340" s="151">
        <f t="shared" si="75"/>
        <v>0</v>
      </c>
      <c r="BG340" s="151">
        <f t="shared" si="76"/>
        <v>0</v>
      </c>
      <c r="BH340" s="151">
        <f t="shared" si="77"/>
        <v>0</v>
      </c>
      <c r="BI340" s="151">
        <f t="shared" si="78"/>
        <v>0</v>
      </c>
      <c r="BJ340" s="13" t="s">
        <v>82</v>
      </c>
      <c r="BK340" s="151">
        <f t="shared" si="79"/>
        <v>0</v>
      </c>
      <c r="BL340" s="13" t="s">
        <v>134</v>
      </c>
      <c r="BM340" s="150" t="s">
        <v>1055</v>
      </c>
    </row>
    <row r="341" spans="2:65" s="1" customFormat="1" ht="16.5" customHeight="1">
      <c r="B341" s="114"/>
      <c r="C341" s="140" t="s">
        <v>1056</v>
      </c>
      <c r="D341" s="140" t="s">
        <v>130</v>
      </c>
      <c r="E341" s="141" t="s">
        <v>1057</v>
      </c>
      <c r="F341" s="142" t="s">
        <v>1058</v>
      </c>
      <c r="G341" s="143" t="s">
        <v>154</v>
      </c>
      <c r="H341" s="144">
        <v>5</v>
      </c>
      <c r="I341" s="165"/>
      <c r="J341" s="145">
        <f t="shared" si="70"/>
        <v>0</v>
      </c>
      <c r="K341" s="142" t="s">
        <v>1</v>
      </c>
      <c r="L341" s="27"/>
      <c r="M341" s="146" t="s">
        <v>1</v>
      </c>
      <c r="N341" s="147" t="s">
        <v>39</v>
      </c>
      <c r="O341" s="148">
        <v>0.374</v>
      </c>
      <c r="P341" s="148">
        <f t="shared" si="71"/>
        <v>1.87</v>
      </c>
      <c r="Q341" s="148">
        <v>2.1000000000000001E-4</v>
      </c>
      <c r="R341" s="148">
        <f t="shared" si="72"/>
        <v>1.0500000000000002E-3</v>
      </c>
      <c r="S341" s="148">
        <v>3.5000000000000001E-3</v>
      </c>
      <c r="T341" s="149">
        <f t="shared" si="73"/>
        <v>1.7500000000000002E-2</v>
      </c>
      <c r="AR341" s="150" t="s">
        <v>134</v>
      </c>
      <c r="AT341" s="150" t="s">
        <v>130</v>
      </c>
      <c r="AU341" s="150" t="s">
        <v>84</v>
      </c>
      <c r="AY341" s="13" t="s">
        <v>127</v>
      </c>
      <c r="BE341" s="151">
        <f t="shared" si="74"/>
        <v>0</v>
      </c>
      <c r="BF341" s="151">
        <f t="shared" si="75"/>
        <v>0</v>
      </c>
      <c r="BG341" s="151">
        <f t="shared" si="76"/>
        <v>0</v>
      </c>
      <c r="BH341" s="151">
        <f t="shared" si="77"/>
        <v>0</v>
      </c>
      <c r="BI341" s="151">
        <f t="shared" si="78"/>
        <v>0</v>
      </c>
      <c r="BJ341" s="13" t="s">
        <v>82</v>
      </c>
      <c r="BK341" s="151">
        <f t="shared" si="79"/>
        <v>0</v>
      </c>
      <c r="BL341" s="13" t="s">
        <v>134</v>
      </c>
      <c r="BM341" s="150" t="s">
        <v>1059</v>
      </c>
    </row>
    <row r="342" spans="2:65" s="1" customFormat="1" ht="16.5" customHeight="1">
      <c r="B342" s="114"/>
      <c r="C342" s="140" t="s">
        <v>1060</v>
      </c>
      <c r="D342" s="140" t="s">
        <v>130</v>
      </c>
      <c r="E342" s="141" t="s">
        <v>1061</v>
      </c>
      <c r="F342" s="142" t="s">
        <v>1062</v>
      </c>
      <c r="G342" s="143" t="s">
        <v>154</v>
      </c>
      <c r="H342" s="144">
        <v>1</v>
      </c>
      <c r="I342" s="165"/>
      <c r="J342" s="145">
        <f t="shared" si="70"/>
        <v>0</v>
      </c>
      <c r="K342" s="142" t="s">
        <v>1</v>
      </c>
      <c r="L342" s="27"/>
      <c r="M342" s="146" t="s">
        <v>1</v>
      </c>
      <c r="N342" s="147" t="s">
        <v>39</v>
      </c>
      <c r="O342" s="148">
        <v>0.22700000000000001</v>
      </c>
      <c r="P342" s="148">
        <f t="shared" si="71"/>
        <v>0.22700000000000001</v>
      </c>
      <c r="Q342" s="148">
        <v>1.4435819999999999E-4</v>
      </c>
      <c r="R342" s="148">
        <f t="shared" si="72"/>
        <v>1.4435819999999999E-4</v>
      </c>
      <c r="S342" s="148">
        <v>0</v>
      </c>
      <c r="T342" s="149">
        <f t="shared" si="73"/>
        <v>0</v>
      </c>
      <c r="AR342" s="150" t="s">
        <v>134</v>
      </c>
      <c r="AT342" s="150" t="s">
        <v>130</v>
      </c>
      <c r="AU342" s="150" t="s">
        <v>84</v>
      </c>
      <c r="AY342" s="13" t="s">
        <v>127</v>
      </c>
      <c r="BE342" s="151">
        <f t="shared" si="74"/>
        <v>0</v>
      </c>
      <c r="BF342" s="151">
        <f t="shared" si="75"/>
        <v>0</v>
      </c>
      <c r="BG342" s="151">
        <f t="shared" si="76"/>
        <v>0</v>
      </c>
      <c r="BH342" s="151">
        <f t="shared" si="77"/>
        <v>0</v>
      </c>
      <c r="BI342" s="151">
        <f t="shared" si="78"/>
        <v>0</v>
      </c>
      <c r="BJ342" s="13" t="s">
        <v>82</v>
      </c>
      <c r="BK342" s="151">
        <f t="shared" si="79"/>
        <v>0</v>
      </c>
      <c r="BL342" s="13" t="s">
        <v>134</v>
      </c>
      <c r="BM342" s="150" t="s">
        <v>1063</v>
      </c>
    </row>
    <row r="343" spans="2:65" s="1" customFormat="1" ht="16.5" customHeight="1">
      <c r="B343" s="114"/>
      <c r="C343" s="152" t="s">
        <v>1064</v>
      </c>
      <c r="D343" s="152" t="s">
        <v>173</v>
      </c>
      <c r="E343" s="153" t="s">
        <v>1065</v>
      </c>
      <c r="F343" s="154" t="s">
        <v>1066</v>
      </c>
      <c r="G343" s="155" t="s">
        <v>154</v>
      </c>
      <c r="H343" s="156">
        <v>1</v>
      </c>
      <c r="I343" s="166"/>
      <c r="J343" s="157">
        <f t="shared" si="70"/>
        <v>0</v>
      </c>
      <c r="K343" s="154" t="s">
        <v>1</v>
      </c>
      <c r="L343" s="158"/>
      <c r="M343" s="159" t="s">
        <v>1</v>
      </c>
      <c r="N343" s="160" t="s">
        <v>39</v>
      </c>
      <c r="O343" s="148">
        <v>0</v>
      </c>
      <c r="P343" s="148">
        <f t="shared" si="71"/>
        <v>0</v>
      </c>
      <c r="Q343" s="148">
        <v>2.9999999999999997E-4</v>
      </c>
      <c r="R343" s="148">
        <f t="shared" si="72"/>
        <v>2.9999999999999997E-4</v>
      </c>
      <c r="S343" s="148">
        <v>0</v>
      </c>
      <c r="T343" s="149">
        <f t="shared" si="73"/>
        <v>0</v>
      </c>
      <c r="AR343" s="150" t="s">
        <v>176</v>
      </c>
      <c r="AT343" s="150" t="s">
        <v>173</v>
      </c>
      <c r="AU343" s="150" t="s">
        <v>84</v>
      </c>
      <c r="AY343" s="13" t="s">
        <v>127</v>
      </c>
      <c r="BE343" s="151">
        <f t="shared" si="74"/>
        <v>0</v>
      </c>
      <c r="BF343" s="151">
        <f t="shared" si="75"/>
        <v>0</v>
      </c>
      <c r="BG343" s="151">
        <f t="shared" si="76"/>
        <v>0</v>
      </c>
      <c r="BH343" s="151">
        <f t="shared" si="77"/>
        <v>0</v>
      </c>
      <c r="BI343" s="151">
        <f t="shared" si="78"/>
        <v>0</v>
      </c>
      <c r="BJ343" s="13" t="s">
        <v>82</v>
      </c>
      <c r="BK343" s="151">
        <f t="shared" si="79"/>
        <v>0</v>
      </c>
      <c r="BL343" s="13" t="s">
        <v>134</v>
      </c>
      <c r="BM343" s="150" t="s">
        <v>1067</v>
      </c>
    </row>
    <row r="344" spans="2:65" s="1" customFormat="1" ht="16.5" customHeight="1">
      <c r="B344" s="114"/>
      <c r="C344" s="140" t="s">
        <v>1068</v>
      </c>
      <c r="D344" s="140" t="s">
        <v>130</v>
      </c>
      <c r="E344" s="141" t="s">
        <v>1069</v>
      </c>
      <c r="F344" s="142" t="s">
        <v>1070</v>
      </c>
      <c r="G344" s="143" t="s">
        <v>154</v>
      </c>
      <c r="H344" s="144">
        <v>1</v>
      </c>
      <c r="I344" s="165"/>
      <c r="J344" s="145">
        <f t="shared" si="70"/>
        <v>0</v>
      </c>
      <c r="K344" s="142" t="s">
        <v>1</v>
      </c>
      <c r="L344" s="27"/>
      <c r="M344" s="146" t="s">
        <v>1</v>
      </c>
      <c r="N344" s="147" t="s">
        <v>39</v>
      </c>
      <c r="O344" s="148">
        <v>0.26800000000000002</v>
      </c>
      <c r="P344" s="148">
        <f t="shared" si="71"/>
        <v>0.26800000000000002</v>
      </c>
      <c r="Q344" s="148">
        <v>2.067762E-4</v>
      </c>
      <c r="R344" s="148">
        <f t="shared" si="72"/>
        <v>2.067762E-4</v>
      </c>
      <c r="S344" s="148">
        <v>0</v>
      </c>
      <c r="T344" s="149">
        <f t="shared" si="73"/>
        <v>0</v>
      </c>
      <c r="AR344" s="150" t="s">
        <v>134</v>
      </c>
      <c r="AT344" s="150" t="s">
        <v>130</v>
      </c>
      <c r="AU344" s="150" t="s">
        <v>84</v>
      </c>
      <c r="AY344" s="13" t="s">
        <v>127</v>
      </c>
      <c r="BE344" s="151">
        <f t="shared" si="74"/>
        <v>0</v>
      </c>
      <c r="BF344" s="151">
        <f t="shared" si="75"/>
        <v>0</v>
      </c>
      <c r="BG344" s="151">
        <f t="shared" si="76"/>
        <v>0</v>
      </c>
      <c r="BH344" s="151">
        <f t="shared" si="77"/>
        <v>0</v>
      </c>
      <c r="BI344" s="151">
        <f t="shared" si="78"/>
        <v>0</v>
      </c>
      <c r="BJ344" s="13" t="s">
        <v>82</v>
      </c>
      <c r="BK344" s="151">
        <f t="shared" si="79"/>
        <v>0</v>
      </c>
      <c r="BL344" s="13" t="s">
        <v>134</v>
      </c>
      <c r="BM344" s="150" t="s">
        <v>1071</v>
      </c>
    </row>
    <row r="345" spans="2:65" s="1" customFormat="1" ht="16.5" customHeight="1">
      <c r="B345" s="114"/>
      <c r="C345" s="152" t="s">
        <v>1072</v>
      </c>
      <c r="D345" s="152" t="s">
        <v>173</v>
      </c>
      <c r="E345" s="153" t="s">
        <v>1073</v>
      </c>
      <c r="F345" s="154" t="s">
        <v>1074</v>
      </c>
      <c r="G345" s="155" t="s">
        <v>154</v>
      </c>
      <c r="H345" s="156">
        <v>1</v>
      </c>
      <c r="I345" s="166"/>
      <c r="J345" s="157">
        <f t="shared" si="70"/>
        <v>0</v>
      </c>
      <c r="K345" s="154" t="s">
        <v>1</v>
      </c>
      <c r="L345" s="158"/>
      <c r="M345" s="159" t="s">
        <v>1</v>
      </c>
      <c r="N345" s="160" t="s">
        <v>39</v>
      </c>
      <c r="O345" s="148">
        <v>0</v>
      </c>
      <c r="P345" s="148">
        <f t="shared" si="71"/>
        <v>0</v>
      </c>
      <c r="Q345" s="148">
        <v>6.9999999999999999E-4</v>
      </c>
      <c r="R345" s="148">
        <f t="shared" si="72"/>
        <v>6.9999999999999999E-4</v>
      </c>
      <c r="S345" s="148">
        <v>0</v>
      </c>
      <c r="T345" s="149">
        <f t="shared" si="73"/>
        <v>0</v>
      </c>
      <c r="AR345" s="150" t="s">
        <v>176</v>
      </c>
      <c r="AT345" s="150" t="s">
        <v>173</v>
      </c>
      <c r="AU345" s="150" t="s">
        <v>84</v>
      </c>
      <c r="AY345" s="13" t="s">
        <v>127</v>
      </c>
      <c r="BE345" s="151">
        <f t="shared" si="74"/>
        <v>0</v>
      </c>
      <c r="BF345" s="151">
        <f t="shared" si="75"/>
        <v>0</v>
      </c>
      <c r="BG345" s="151">
        <f t="shared" si="76"/>
        <v>0</v>
      </c>
      <c r="BH345" s="151">
        <f t="shared" si="77"/>
        <v>0</v>
      </c>
      <c r="BI345" s="151">
        <f t="shared" si="78"/>
        <v>0</v>
      </c>
      <c r="BJ345" s="13" t="s">
        <v>82</v>
      </c>
      <c r="BK345" s="151">
        <f t="shared" si="79"/>
        <v>0</v>
      </c>
      <c r="BL345" s="13" t="s">
        <v>134</v>
      </c>
      <c r="BM345" s="150" t="s">
        <v>1075</v>
      </c>
    </row>
    <row r="346" spans="2:65" s="1" customFormat="1" ht="16.5" customHeight="1">
      <c r="B346" s="114"/>
      <c r="C346" s="140" t="s">
        <v>1076</v>
      </c>
      <c r="D346" s="140" t="s">
        <v>130</v>
      </c>
      <c r="E346" s="141" t="s">
        <v>1077</v>
      </c>
      <c r="F346" s="142" t="s">
        <v>1078</v>
      </c>
      <c r="G346" s="143" t="s">
        <v>154</v>
      </c>
      <c r="H346" s="144">
        <v>1</v>
      </c>
      <c r="I346" s="165"/>
      <c r="J346" s="145">
        <f t="shared" si="70"/>
        <v>0</v>
      </c>
      <c r="K346" s="142" t="s">
        <v>1</v>
      </c>
      <c r="L346" s="27"/>
      <c r="M346" s="146" t="s">
        <v>1</v>
      </c>
      <c r="N346" s="147" t="s">
        <v>39</v>
      </c>
      <c r="O346" s="148">
        <v>0.35</v>
      </c>
      <c r="P346" s="148">
        <f t="shared" si="71"/>
        <v>0.35</v>
      </c>
      <c r="Q346" s="148">
        <v>2.3579100000000001E-4</v>
      </c>
      <c r="R346" s="148">
        <f t="shared" si="72"/>
        <v>2.3579100000000001E-4</v>
      </c>
      <c r="S346" s="148">
        <v>0</v>
      </c>
      <c r="T346" s="149">
        <f t="shared" si="73"/>
        <v>0</v>
      </c>
      <c r="AR346" s="150" t="s">
        <v>134</v>
      </c>
      <c r="AT346" s="150" t="s">
        <v>130</v>
      </c>
      <c r="AU346" s="150" t="s">
        <v>84</v>
      </c>
      <c r="AY346" s="13" t="s">
        <v>127</v>
      </c>
      <c r="BE346" s="151">
        <f t="shared" si="74"/>
        <v>0</v>
      </c>
      <c r="BF346" s="151">
        <f t="shared" si="75"/>
        <v>0</v>
      </c>
      <c r="BG346" s="151">
        <f t="shared" si="76"/>
        <v>0</v>
      </c>
      <c r="BH346" s="151">
        <f t="shared" si="77"/>
        <v>0</v>
      </c>
      <c r="BI346" s="151">
        <f t="shared" si="78"/>
        <v>0</v>
      </c>
      <c r="BJ346" s="13" t="s">
        <v>82</v>
      </c>
      <c r="BK346" s="151">
        <f t="shared" si="79"/>
        <v>0</v>
      </c>
      <c r="BL346" s="13" t="s">
        <v>134</v>
      </c>
      <c r="BM346" s="150" t="s">
        <v>1079</v>
      </c>
    </row>
    <row r="347" spans="2:65" s="1" customFormat="1" ht="16.5" customHeight="1">
      <c r="B347" s="114"/>
      <c r="C347" s="152" t="s">
        <v>1080</v>
      </c>
      <c r="D347" s="152" t="s">
        <v>173</v>
      </c>
      <c r="E347" s="153" t="s">
        <v>1081</v>
      </c>
      <c r="F347" s="154" t="s">
        <v>1082</v>
      </c>
      <c r="G347" s="155" t="s">
        <v>154</v>
      </c>
      <c r="H347" s="156">
        <v>1</v>
      </c>
      <c r="I347" s="166"/>
      <c r="J347" s="157">
        <f t="shared" si="70"/>
        <v>0</v>
      </c>
      <c r="K347" s="154" t="s">
        <v>1</v>
      </c>
      <c r="L347" s="158"/>
      <c r="M347" s="159" t="s">
        <v>1</v>
      </c>
      <c r="N347" s="160" t="s">
        <v>39</v>
      </c>
      <c r="O347" s="148">
        <v>0</v>
      </c>
      <c r="P347" s="148">
        <f t="shared" si="71"/>
        <v>0</v>
      </c>
      <c r="Q347" s="148">
        <v>5.9999999999999995E-4</v>
      </c>
      <c r="R347" s="148">
        <f t="shared" si="72"/>
        <v>5.9999999999999995E-4</v>
      </c>
      <c r="S347" s="148">
        <v>0</v>
      </c>
      <c r="T347" s="149">
        <f t="shared" si="73"/>
        <v>0</v>
      </c>
      <c r="AR347" s="150" t="s">
        <v>176</v>
      </c>
      <c r="AT347" s="150" t="s">
        <v>173</v>
      </c>
      <c r="AU347" s="150" t="s">
        <v>84</v>
      </c>
      <c r="AY347" s="13" t="s">
        <v>127</v>
      </c>
      <c r="BE347" s="151">
        <f t="shared" si="74"/>
        <v>0</v>
      </c>
      <c r="BF347" s="151">
        <f t="shared" si="75"/>
        <v>0</v>
      </c>
      <c r="BG347" s="151">
        <f t="shared" si="76"/>
        <v>0</v>
      </c>
      <c r="BH347" s="151">
        <f t="shared" si="77"/>
        <v>0</v>
      </c>
      <c r="BI347" s="151">
        <f t="shared" si="78"/>
        <v>0</v>
      </c>
      <c r="BJ347" s="13" t="s">
        <v>82</v>
      </c>
      <c r="BK347" s="151">
        <f t="shared" si="79"/>
        <v>0</v>
      </c>
      <c r="BL347" s="13" t="s">
        <v>134</v>
      </c>
      <c r="BM347" s="150" t="s">
        <v>1083</v>
      </c>
    </row>
    <row r="348" spans="2:65" s="1" customFormat="1" ht="16.5" customHeight="1">
      <c r="B348" s="114"/>
      <c r="C348" s="140" t="s">
        <v>1084</v>
      </c>
      <c r="D348" s="140" t="s">
        <v>130</v>
      </c>
      <c r="E348" s="141" t="s">
        <v>1085</v>
      </c>
      <c r="F348" s="142" t="s">
        <v>1086</v>
      </c>
      <c r="G348" s="143" t="s">
        <v>154</v>
      </c>
      <c r="H348" s="144">
        <v>1</v>
      </c>
      <c r="I348" s="165"/>
      <c r="J348" s="145">
        <f t="shared" si="70"/>
        <v>0</v>
      </c>
      <c r="K348" s="142" t="s">
        <v>1</v>
      </c>
      <c r="L348" s="27"/>
      <c r="M348" s="146" t="s">
        <v>1</v>
      </c>
      <c r="N348" s="147" t="s">
        <v>39</v>
      </c>
      <c r="O348" s="148">
        <v>0.42199999999999999</v>
      </c>
      <c r="P348" s="148">
        <f t="shared" si="71"/>
        <v>0.42199999999999999</v>
      </c>
      <c r="Q348" s="148">
        <v>3.2937299999999999E-4</v>
      </c>
      <c r="R348" s="148">
        <f t="shared" si="72"/>
        <v>3.2937299999999999E-4</v>
      </c>
      <c r="S348" s="148">
        <v>0</v>
      </c>
      <c r="T348" s="149">
        <f t="shared" si="73"/>
        <v>0</v>
      </c>
      <c r="AR348" s="150" t="s">
        <v>134</v>
      </c>
      <c r="AT348" s="150" t="s">
        <v>130</v>
      </c>
      <c r="AU348" s="150" t="s">
        <v>84</v>
      </c>
      <c r="AY348" s="13" t="s">
        <v>127</v>
      </c>
      <c r="BE348" s="151">
        <f t="shared" si="74"/>
        <v>0</v>
      </c>
      <c r="BF348" s="151">
        <f t="shared" si="75"/>
        <v>0</v>
      </c>
      <c r="BG348" s="151">
        <f t="shared" si="76"/>
        <v>0</v>
      </c>
      <c r="BH348" s="151">
        <f t="shared" si="77"/>
        <v>0</v>
      </c>
      <c r="BI348" s="151">
        <f t="shared" si="78"/>
        <v>0</v>
      </c>
      <c r="BJ348" s="13" t="s">
        <v>82</v>
      </c>
      <c r="BK348" s="151">
        <f t="shared" si="79"/>
        <v>0</v>
      </c>
      <c r="BL348" s="13" t="s">
        <v>134</v>
      </c>
      <c r="BM348" s="150" t="s">
        <v>1087</v>
      </c>
    </row>
    <row r="349" spans="2:65" s="1" customFormat="1" ht="16.5" customHeight="1">
      <c r="B349" s="114"/>
      <c r="C349" s="152" t="s">
        <v>1088</v>
      </c>
      <c r="D349" s="152" t="s">
        <v>173</v>
      </c>
      <c r="E349" s="153" t="s">
        <v>1089</v>
      </c>
      <c r="F349" s="154" t="s">
        <v>1090</v>
      </c>
      <c r="G349" s="155" t="s">
        <v>154</v>
      </c>
      <c r="H349" s="156">
        <v>1</v>
      </c>
      <c r="I349" s="166"/>
      <c r="J349" s="157">
        <f t="shared" si="70"/>
        <v>0</v>
      </c>
      <c r="K349" s="154" t="s">
        <v>1</v>
      </c>
      <c r="L349" s="158"/>
      <c r="M349" s="159" t="s">
        <v>1</v>
      </c>
      <c r="N349" s="160" t="s">
        <v>39</v>
      </c>
      <c r="O349" s="148">
        <v>0</v>
      </c>
      <c r="P349" s="148">
        <f t="shared" si="71"/>
        <v>0</v>
      </c>
      <c r="Q349" s="148">
        <v>5.9999999999999995E-4</v>
      </c>
      <c r="R349" s="148">
        <f t="shared" si="72"/>
        <v>5.9999999999999995E-4</v>
      </c>
      <c r="S349" s="148">
        <v>0</v>
      </c>
      <c r="T349" s="149">
        <f t="shared" si="73"/>
        <v>0</v>
      </c>
      <c r="AR349" s="150" t="s">
        <v>176</v>
      </c>
      <c r="AT349" s="150" t="s">
        <v>173</v>
      </c>
      <c r="AU349" s="150" t="s">
        <v>84</v>
      </c>
      <c r="AY349" s="13" t="s">
        <v>127</v>
      </c>
      <c r="BE349" s="151">
        <f t="shared" si="74"/>
        <v>0</v>
      </c>
      <c r="BF349" s="151">
        <f t="shared" si="75"/>
        <v>0</v>
      </c>
      <c r="BG349" s="151">
        <f t="shared" si="76"/>
        <v>0</v>
      </c>
      <c r="BH349" s="151">
        <f t="shared" si="77"/>
        <v>0</v>
      </c>
      <c r="BI349" s="151">
        <f t="shared" si="78"/>
        <v>0</v>
      </c>
      <c r="BJ349" s="13" t="s">
        <v>82</v>
      </c>
      <c r="BK349" s="151">
        <f t="shared" si="79"/>
        <v>0</v>
      </c>
      <c r="BL349" s="13" t="s">
        <v>134</v>
      </c>
      <c r="BM349" s="150" t="s">
        <v>1091</v>
      </c>
    </row>
    <row r="350" spans="2:65" s="1" customFormat="1" ht="16.5" customHeight="1">
      <c r="B350" s="114"/>
      <c r="C350" s="140" t="s">
        <v>1092</v>
      </c>
      <c r="D350" s="140" t="s">
        <v>130</v>
      </c>
      <c r="E350" s="141" t="s">
        <v>1093</v>
      </c>
      <c r="F350" s="142" t="s">
        <v>1094</v>
      </c>
      <c r="G350" s="143" t="s">
        <v>154</v>
      </c>
      <c r="H350" s="144">
        <v>2</v>
      </c>
      <c r="I350" s="165"/>
      <c r="J350" s="145">
        <f t="shared" si="70"/>
        <v>0</v>
      </c>
      <c r="K350" s="142" t="s">
        <v>1</v>
      </c>
      <c r="L350" s="27"/>
      <c r="M350" s="146" t="s">
        <v>1</v>
      </c>
      <c r="N350" s="147" t="s">
        <v>39</v>
      </c>
      <c r="O350" s="148">
        <v>0.28799999999999998</v>
      </c>
      <c r="P350" s="148">
        <f t="shared" si="71"/>
        <v>0.57599999999999996</v>
      </c>
      <c r="Q350" s="148">
        <v>2.1653699999999999E-4</v>
      </c>
      <c r="R350" s="148">
        <f t="shared" si="72"/>
        <v>4.3307399999999998E-4</v>
      </c>
      <c r="S350" s="148">
        <v>0</v>
      </c>
      <c r="T350" s="149">
        <f t="shared" si="73"/>
        <v>0</v>
      </c>
      <c r="AR350" s="150" t="s">
        <v>134</v>
      </c>
      <c r="AT350" s="150" t="s">
        <v>130</v>
      </c>
      <c r="AU350" s="150" t="s">
        <v>84</v>
      </c>
      <c r="AY350" s="13" t="s">
        <v>127</v>
      </c>
      <c r="BE350" s="151">
        <f t="shared" si="74"/>
        <v>0</v>
      </c>
      <c r="BF350" s="151">
        <f t="shared" si="75"/>
        <v>0</v>
      </c>
      <c r="BG350" s="151">
        <f t="shared" si="76"/>
        <v>0</v>
      </c>
      <c r="BH350" s="151">
        <f t="shared" si="77"/>
        <v>0</v>
      </c>
      <c r="BI350" s="151">
        <f t="shared" si="78"/>
        <v>0</v>
      </c>
      <c r="BJ350" s="13" t="s">
        <v>82</v>
      </c>
      <c r="BK350" s="151">
        <f t="shared" si="79"/>
        <v>0</v>
      </c>
      <c r="BL350" s="13" t="s">
        <v>134</v>
      </c>
      <c r="BM350" s="150" t="s">
        <v>1095</v>
      </c>
    </row>
    <row r="351" spans="2:65" s="1" customFormat="1" ht="16.5" customHeight="1">
      <c r="B351" s="114"/>
      <c r="C351" s="152" t="s">
        <v>1096</v>
      </c>
      <c r="D351" s="152" t="s">
        <v>173</v>
      </c>
      <c r="E351" s="153" t="s">
        <v>1097</v>
      </c>
      <c r="F351" s="154" t="s">
        <v>1098</v>
      </c>
      <c r="G351" s="155" t="s">
        <v>154</v>
      </c>
      <c r="H351" s="156">
        <v>1</v>
      </c>
      <c r="I351" s="166"/>
      <c r="J351" s="157">
        <f t="shared" si="70"/>
        <v>0</v>
      </c>
      <c r="K351" s="154" t="s">
        <v>1</v>
      </c>
      <c r="L351" s="158"/>
      <c r="M351" s="159" t="s">
        <v>1</v>
      </c>
      <c r="N351" s="160" t="s">
        <v>39</v>
      </c>
      <c r="O351" s="148">
        <v>0</v>
      </c>
      <c r="P351" s="148">
        <f t="shared" si="71"/>
        <v>0</v>
      </c>
      <c r="Q351" s="148">
        <v>7.3999999999999999E-4</v>
      </c>
      <c r="R351" s="148">
        <f t="shared" si="72"/>
        <v>7.3999999999999999E-4</v>
      </c>
      <c r="S351" s="148">
        <v>0</v>
      </c>
      <c r="T351" s="149">
        <f t="shared" si="73"/>
        <v>0</v>
      </c>
      <c r="AR351" s="150" t="s">
        <v>176</v>
      </c>
      <c r="AT351" s="150" t="s">
        <v>173</v>
      </c>
      <c r="AU351" s="150" t="s">
        <v>84</v>
      </c>
      <c r="AY351" s="13" t="s">
        <v>127</v>
      </c>
      <c r="BE351" s="151">
        <f t="shared" si="74"/>
        <v>0</v>
      </c>
      <c r="BF351" s="151">
        <f t="shared" si="75"/>
        <v>0</v>
      </c>
      <c r="BG351" s="151">
        <f t="shared" si="76"/>
        <v>0</v>
      </c>
      <c r="BH351" s="151">
        <f t="shared" si="77"/>
        <v>0</v>
      </c>
      <c r="BI351" s="151">
        <f t="shared" si="78"/>
        <v>0</v>
      </c>
      <c r="BJ351" s="13" t="s">
        <v>82</v>
      </c>
      <c r="BK351" s="151">
        <f t="shared" si="79"/>
        <v>0</v>
      </c>
      <c r="BL351" s="13" t="s">
        <v>134</v>
      </c>
      <c r="BM351" s="150" t="s">
        <v>1099</v>
      </c>
    </row>
    <row r="352" spans="2:65" s="1" customFormat="1" ht="16.5" customHeight="1">
      <c r="B352" s="114"/>
      <c r="C352" s="152" t="s">
        <v>1100</v>
      </c>
      <c r="D352" s="152" t="s">
        <v>173</v>
      </c>
      <c r="E352" s="153" t="s">
        <v>1101</v>
      </c>
      <c r="F352" s="154" t="s">
        <v>1102</v>
      </c>
      <c r="G352" s="155" t="s">
        <v>154</v>
      </c>
      <c r="H352" s="156">
        <v>1</v>
      </c>
      <c r="I352" s="166"/>
      <c r="J352" s="157">
        <f t="shared" si="70"/>
        <v>0</v>
      </c>
      <c r="K352" s="154" t="s">
        <v>1</v>
      </c>
      <c r="L352" s="158"/>
      <c r="M352" s="159" t="s">
        <v>1</v>
      </c>
      <c r="N352" s="160" t="s">
        <v>39</v>
      </c>
      <c r="O352" s="148">
        <v>0</v>
      </c>
      <c r="P352" s="148">
        <f t="shared" si="71"/>
        <v>0</v>
      </c>
      <c r="Q352" s="148">
        <v>2.8300000000000001E-3</v>
      </c>
      <c r="R352" s="148">
        <f t="shared" si="72"/>
        <v>2.8300000000000001E-3</v>
      </c>
      <c r="S352" s="148">
        <v>0</v>
      </c>
      <c r="T352" s="149">
        <f t="shared" si="73"/>
        <v>0</v>
      </c>
      <c r="AR352" s="150" t="s">
        <v>176</v>
      </c>
      <c r="AT352" s="150" t="s">
        <v>173</v>
      </c>
      <c r="AU352" s="150" t="s">
        <v>84</v>
      </c>
      <c r="AY352" s="13" t="s">
        <v>127</v>
      </c>
      <c r="BE352" s="151">
        <f t="shared" si="74"/>
        <v>0</v>
      </c>
      <c r="BF352" s="151">
        <f t="shared" si="75"/>
        <v>0</v>
      </c>
      <c r="BG352" s="151">
        <f t="shared" si="76"/>
        <v>0</v>
      </c>
      <c r="BH352" s="151">
        <f t="shared" si="77"/>
        <v>0</v>
      </c>
      <c r="BI352" s="151">
        <f t="shared" si="78"/>
        <v>0</v>
      </c>
      <c r="BJ352" s="13" t="s">
        <v>82</v>
      </c>
      <c r="BK352" s="151">
        <f t="shared" si="79"/>
        <v>0</v>
      </c>
      <c r="BL352" s="13" t="s">
        <v>134</v>
      </c>
      <c r="BM352" s="150" t="s">
        <v>1103</v>
      </c>
    </row>
    <row r="353" spans="2:65" s="1" customFormat="1" ht="16.5" customHeight="1">
      <c r="B353" s="114"/>
      <c r="C353" s="140" t="s">
        <v>1104</v>
      </c>
      <c r="D353" s="140" t="s">
        <v>130</v>
      </c>
      <c r="E353" s="141" t="s">
        <v>1105</v>
      </c>
      <c r="F353" s="142" t="s">
        <v>1106</v>
      </c>
      <c r="G353" s="143" t="s">
        <v>154</v>
      </c>
      <c r="H353" s="144">
        <v>1</v>
      </c>
      <c r="I353" s="165"/>
      <c r="J353" s="145">
        <f t="shared" si="70"/>
        <v>0</v>
      </c>
      <c r="K353" s="142" t="s">
        <v>1</v>
      </c>
      <c r="L353" s="27"/>
      <c r="M353" s="146" t="s">
        <v>1</v>
      </c>
      <c r="N353" s="147" t="s">
        <v>39</v>
      </c>
      <c r="O353" s="148">
        <v>0.433</v>
      </c>
      <c r="P353" s="148">
        <f t="shared" si="71"/>
        <v>0.433</v>
      </c>
      <c r="Q353" s="148">
        <v>3.5368619999999999E-4</v>
      </c>
      <c r="R353" s="148">
        <f t="shared" si="72"/>
        <v>3.5368619999999999E-4</v>
      </c>
      <c r="S353" s="148">
        <v>0</v>
      </c>
      <c r="T353" s="149">
        <f t="shared" si="73"/>
        <v>0</v>
      </c>
      <c r="AR353" s="150" t="s">
        <v>134</v>
      </c>
      <c r="AT353" s="150" t="s">
        <v>130</v>
      </c>
      <c r="AU353" s="150" t="s">
        <v>84</v>
      </c>
      <c r="AY353" s="13" t="s">
        <v>127</v>
      </c>
      <c r="BE353" s="151">
        <f t="shared" si="74"/>
        <v>0</v>
      </c>
      <c r="BF353" s="151">
        <f t="shared" si="75"/>
        <v>0</v>
      </c>
      <c r="BG353" s="151">
        <f t="shared" si="76"/>
        <v>0</v>
      </c>
      <c r="BH353" s="151">
        <f t="shared" si="77"/>
        <v>0</v>
      </c>
      <c r="BI353" s="151">
        <f t="shared" si="78"/>
        <v>0</v>
      </c>
      <c r="BJ353" s="13" t="s">
        <v>82</v>
      </c>
      <c r="BK353" s="151">
        <f t="shared" si="79"/>
        <v>0</v>
      </c>
      <c r="BL353" s="13" t="s">
        <v>134</v>
      </c>
      <c r="BM353" s="150" t="s">
        <v>1107</v>
      </c>
    </row>
    <row r="354" spans="2:65" s="1" customFormat="1" ht="16.5" customHeight="1">
      <c r="B354" s="114"/>
      <c r="C354" s="152" t="s">
        <v>1108</v>
      </c>
      <c r="D354" s="152" t="s">
        <v>173</v>
      </c>
      <c r="E354" s="153" t="s">
        <v>1109</v>
      </c>
      <c r="F354" s="154" t="s">
        <v>1110</v>
      </c>
      <c r="G354" s="155" t="s">
        <v>154</v>
      </c>
      <c r="H354" s="156">
        <v>1</v>
      </c>
      <c r="I354" s="166"/>
      <c r="J354" s="157">
        <f t="shared" si="70"/>
        <v>0</v>
      </c>
      <c r="K354" s="154" t="s">
        <v>1</v>
      </c>
      <c r="L354" s="158"/>
      <c r="M354" s="159" t="s">
        <v>1</v>
      </c>
      <c r="N354" s="160" t="s">
        <v>39</v>
      </c>
      <c r="O354" s="148">
        <v>0</v>
      </c>
      <c r="P354" s="148">
        <f t="shared" si="71"/>
        <v>0</v>
      </c>
      <c r="Q354" s="148">
        <v>2.8300000000000001E-3</v>
      </c>
      <c r="R354" s="148">
        <f t="shared" si="72"/>
        <v>2.8300000000000001E-3</v>
      </c>
      <c r="S354" s="148">
        <v>0</v>
      </c>
      <c r="T354" s="149">
        <f t="shared" si="73"/>
        <v>0</v>
      </c>
      <c r="AR354" s="150" t="s">
        <v>176</v>
      </c>
      <c r="AT354" s="150" t="s">
        <v>173</v>
      </c>
      <c r="AU354" s="150" t="s">
        <v>84</v>
      </c>
      <c r="AY354" s="13" t="s">
        <v>127</v>
      </c>
      <c r="BE354" s="151">
        <f t="shared" si="74"/>
        <v>0</v>
      </c>
      <c r="BF354" s="151">
        <f t="shared" si="75"/>
        <v>0</v>
      </c>
      <c r="BG354" s="151">
        <f t="shared" si="76"/>
        <v>0</v>
      </c>
      <c r="BH354" s="151">
        <f t="shared" si="77"/>
        <v>0</v>
      </c>
      <c r="BI354" s="151">
        <f t="shared" si="78"/>
        <v>0</v>
      </c>
      <c r="BJ354" s="13" t="s">
        <v>82</v>
      </c>
      <c r="BK354" s="151">
        <f t="shared" si="79"/>
        <v>0</v>
      </c>
      <c r="BL354" s="13" t="s">
        <v>134</v>
      </c>
      <c r="BM354" s="150" t="s">
        <v>1111</v>
      </c>
    </row>
    <row r="355" spans="2:65" s="1" customFormat="1" ht="16.5" customHeight="1">
      <c r="B355" s="114"/>
      <c r="C355" s="140" t="s">
        <v>1112</v>
      </c>
      <c r="D355" s="140" t="s">
        <v>130</v>
      </c>
      <c r="E355" s="141" t="s">
        <v>1113</v>
      </c>
      <c r="F355" s="142" t="s">
        <v>1114</v>
      </c>
      <c r="G355" s="143" t="s">
        <v>154</v>
      </c>
      <c r="H355" s="144">
        <v>1</v>
      </c>
      <c r="I355" s="165"/>
      <c r="J355" s="145">
        <f t="shared" si="70"/>
        <v>0</v>
      </c>
      <c r="K355" s="142" t="s">
        <v>1</v>
      </c>
      <c r="L355" s="27"/>
      <c r="M355" s="146" t="s">
        <v>1</v>
      </c>
      <c r="N355" s="147" t="s">
        <v>39</v>
      </c>
      <c r="O355" s="148">
        <v>0.51500000000000001</v>
      </c>
      <c r="P355" s="148">
        <f t="shared" si="71"/>
        <v>0.51500000000000001</v>
      </c>
      <c r="Q355" s="148">
        <v>4.9405979999999998E-4</v>
      </c>
      <c r="R355" s="148">
        <f t="shared" si="72"/>
        <v>4.9405979999999998E-4</v>
      </c>
      <c r="S355" s="148">
        <v>0</v>
      </c>
      <c r="T355" s="149">
        <f t="shared" si="73"/>
        <v>0</v>
      </c>
      <c r="AR355" s="150" t="s">
        <v>134</v>
      </c>
      <c r="AT355" s="150" t="s">
        <v>130</v>
      </c>
      <c r="AU355" s="150" t="s">
        <v>84</v>
      </c>
      <c r="AY355" s="13" t="s">
        <v>127</v>
      </c>
      <c r="BE355" s="151">
        <f t="shared" si="74"/>
        <v>0</v>
      </c>
      <c r="BF355" s="151">
        <f t="shared" si="75"/>
        <v>0</v>
      </c>
      <c r="BG355" s="151">
        <f t="shared" si="76"/>
        <v>0</v>
      </c>
      <c r="BH355" s="151">
        <f t="shared" si="77"/>
        <v>0</v>
      </c>
      <c r="BI355" s="151">
        <f t="shared" si="78"/>
        <v>0</v>
      </c>
      <c r="BJ355" s="13" t="s">
        <v>82</v>
      </c>
      <c r="BK355" s="151">
        <f t="shared" si="79"/>
        <v>0</v>
      </c>
      <c r="BL355" s="13" t="s">
        <v>134</v>
      </c>
      <c r="BM355" s="150" t="s">
        <v>1115</v>
      </c>
    </row>
    <row r="356" spans="2:65" s="1" customFormat="1" ht="16.5" customHeight="1">
      <c r="B356" s="114"/>
      <c r="C356" s="152" t="s">
        <v>1116</v>
      </c>
      <c r="D356" s="152" t="s">
        <v>173</v>
      </c>
      <c r="E356" s="153" t="s">
        <v>1117</v>
      </c>
      <c r="F356" s="154" t="s">
        <v>1118</v>
      </c>
      <c r="G356" s="155" t="s">
        <v>154</v>
      </c>
      <c r="H356" s="156">
        <v>1</v>
      </c>
      <c r="I356" s="166"/>
      <c r="J356" s="157">
        <f t="shared" si="70"/>
        <v>0</v>
      </c>
      <c r="K356" s="154" t="s">
        <v>1</v>
      </c>
      <c r="L356" s="158"/>
      <c r="M356" s="159" t="s">
        <v>1</v>
      </c>
      <c r="N356" s="160" t="s">
        <v>39</v>
      </c>
      <c r="O356" s="148">
        <v>0</v>
      </c>
      <c r="P356" s="148">
        <f t="shared" si="71"/>
        <v>0</v>
      </c>
      <c r="Q356" s="148">
        <v>2.32E-3</v>
      </c>
      <c r="R356" s="148">
        <f t="shared" si="72"/>
        <v>2.32E-3</v>
      </c>
      <c r="S356" s="148">
        <v>0</v>
      </c>
      <c r="T356" s="149">
        <f t="shared" si="73"/>
        <v>0</v>
      </c>
      <c r="AR356" s="150" t="s">
        <v>176</v>
      </c>
      <c r="AT356" s="150" t="s">
        <v>173</v>
      </c>
      <c r="AU356" s="150" t="s">
        <v>84</v>
      </c>
      <c r="AY356" s="13" t="s">
        <v>127</v>
      </c>
      <c r="BE356" s="151">
        <f t="shared" si="74"/>
        <v>0</v>
      </c>
      <c r="BF356" s="151">
        <f t="shared" si="75"/>
        <v>0</v>
      </c>
      <c r="BG356" s="151">
        <f t="shared" si="76"/>
        <v>0</v>
      </c>
      <c r="BH356" s="151">
        <f t="shared" si="77"/>
        <v>0</v>
      </c>
      <c r="BI356" s="151">
        <f t="shared" si="78"/>
        <v>0</v>
      </c>
      <c r="BJ356" s="13" t="s">
        <v>82</v>
      </c>
      <c r="BK356" s="151">
        <f t="shared" si="79"/>
        <v>0</v>
      </c>
      <c r="BL356" s="13" t="s">
        <v>134</v>
      </c>
      <c r="BM356" s="150" t="s">
        <v>1119</v>
      </c>
    </row>
    <row r="357" spans="2:65" s="1" customFormat="1" ht="16.5" customHeight="1">
      <c r="B357" s="114"/>
      <c r="C357" s="140" t="s">
        <v>1120</v>
      </c>
      <c r="D357" s="140" t="s">
        <v>130</v>
      </c>
      <c r="E357" s="141" t="s">
        <v>1121</v>
      </c>
      <c r="F357" s="142" t="s">
        <v>1122</v>
      </c>
      <c r="G357" s="143" t="s">
        <v>154</v>
      </c>
      <c r="H357" s="144">
        <v>4</v>
      </c>
      <c r="I357" s="165"/>
      <c r="J357" s="145">
        <f t="shared" si="70"/>
        <v>0</v>
      </c>
      <c r="K357" s="142" t="s">
        <v>1</v>
      </c>
      <c r="L357" s="27"/>
      <c r="M357" s="146" t="s">
        <v>1</v>
      </c>
      <c r="N357" s="147" t="s">
        <v>39</v>
      </c>
      <c r="O357" s="148">
        <v>0.65900000000000003</v>
      </c>
      <c r="P357" s="148">
        <f t="shared" si="71"/>
        <v>2.6360000000000001</v>
      </c>
      <c r="Q357" s="148">
        <v>7.6000000000000004E-4</v>
      </c>
      <c r="R357" s="148">
        <f t="shared" si="72"/>
        <v>3.0400000000000002E-3</v>
      </c>
      <c r="S357" s="148">
        <v>0</v>
      </c>
      <c r="T357" s="149">
        <f t="shared" si="73"/>
        <v>0</v>
      </c>
      <c r="AR357" s="150" t="s">
        <v>134</v>
      </c>
      <c r="AT357" s="150" t="s">
        <v>130</v>
      </c>
      <c r="AU357" s="150" t="s">
        <v>84</v>
      </c>
      <c r="AY357" s="13" t="s">
        <v>127</v>
      </c>
      <c r="BE357" s="151">
        <f t="shared" si="74"/>
        <v>0</v>
      </c>
      <c r="BF357" s="151">
        <f t="shared" si="75"/>
        <v>0</v>
      </c>
      <c r="BG357" s="151">
        <f t="shared" si="76"/>
        <v>0</v>
      </c>
      <c r="BH357" s="151">
        <f t="shared" si="77"/>
        <v>0</v>
      </c>
      <c r="BI357" s="151">
        <f t="shared" si="78"/>
        <v>0</v>
      </c>
      <c r="BJ357" s="13" t="s">
        <v>82</v>
      </c>
      <c r="BK357" s="151">
        <f t="shared" si="79"/>
        <v>0</v>
      </c>
      <c r="BL357" s="13" t="s">
        <v>134</v>
      </c>
      <c r="BM357" s="150" t="s">
        <v>1123</v>
      </c>
    </row>
    <row r="358" spans="2:65" s="1" customFormat="1" ht="24" customHeight="1">
      <c r="B358" s="114"/>
      <c r="C358" s="152" t="s">
        <v>1124</v>
      </c>
      <c r="D358" s="152" t="s">
        <v>173</v>
      </c>
      <c r="E358" s="153" t="s">
        <v>1125</v>
      </c>
      <c r="F358" s="154" t="s">
        <v>1126</v>
      </c>
      <c r="G358" s="155" t="s">
        <v>154</v>
      </c>
      <c r="H358" s="156">
        <v>4</v>
      </c>
      <c r="I358" s="166"/>
      <c r="J358" s="157">
        <f t="shared" ref="J358:J389" si="80">ROUND(I358*H358,2)</f>
        <v>0</v>
      </c>
      <c r="K358" s="154" t="s">
        <v>1</v>
      </c>
      <c r="L358" s="158"/>
      <c r="M358" s="159" t="s">
        <v>1</v>
      </c>
      <c r="N358" s="160" t="s">
        <v>39</v>
      </c>
      <c r="O358" s="148">
        <v>0</v>
      </c>
      <c r="P358" s="148">
        <f t="shared" ref="P358:P389" si="81">O358*H358</f>
        <v>0</v>
      </c>
      <c r="Q358" s="148">
        <v>5.9000000000000003E-4</v>
      </c>
      <c r="R358" s="148">
        <f t="shared" ref="R358:R389" si="82">Q358*H358</f>
        <v>2.3600000000000001E-3</v>
      </c>
      <c r="S358" s="148">
        <v>0</v>
      </c>
      <c r="T358" s="149">
        <f t="shared" ref="T358:T389" si="83">S358*H358</f>
        <v>0</v>
      </c>
      <c r="AR358" s="150" t="s">
        <v>176</v>
      </c>
      <c r="AT358" s="150" t="s">
        <v>173</v>
      </c>
      <c r="AU358" s="150" t="s">
        <v>84</v>
      </c>
      <c r="AY358" s="13" t="s">
        <v>127</v>
      </c>
      <c r="BE358" s="151">
        <f t="shared" ref="BE358:BE389" si="84">IF(N358="základní",J358,0)</f>
        <v>0</v>
      </c>
      <c r="BF358" s="151">
        <f t="shared" ref="BF358:BF389" si="85">IF(N358="snížená",J358,0)</f>
        <v>0</v>
      </c>
      <c r="BG358" s="151">
        <f t="shared" ref="BG358:BG389" si="86">IF(N358="zákl. přenesená",J358,0)</f>
        <v>0</v>
      </c>
      <c r="BH358" s="151">
        <f t="shared" ref="BH358:BH389" si="87">IF(N358="sníž. přenesená",J358,0)</f>
        <v>0</v>
      </c>
      <c r="BI358" s="151">
        <f t="shared" ref="BI358:BI389" si="88">IF(N358="nulová",J358,0)</f>
        <v>0</v>
      </c>
      <c r="BJ358" s="13" t="s">
        <v>82</v>
      </c>
      <c r="BK358" s="151">
        <f t="shared" ref="BK358:BK389" si="89">ROUND(I358*H358,2)</f>
        <v>0</v>
      </c>
      <c r="BL358" s="13" t="s">
        <v>134</v>
      </c>
      <c r="BM358" s="150" t="s">
        <v>1127</v>
      </c>
    </row>
    <row r="359" spans="2:65" s="1" customFormat="1" ht="24" customHeight="1">
      <c r="B359" s="114"/>
      <c r="C359" s="140" t="s">
        <v>1128</v>
      </c>
      <c r="D359" s="140" t="s">
        <v>130</v>
      </c>
      <c r="E359" s="141" t="s">
        <v>1129</v>
      </c>
      <c r="F359" s="142" t="s">
        <v>1130</v>
      </c>
      <c r="G359" s="143" t="s">
        <v>154</v>
      </c>
      <c r="H359" s="144">
        <v>2</v>
      </c>
      <c r="I359" s="165"/>
      <c r="J359" s="145">
        <f t="shared" si="80"/>
        <v>0</v>
      </c>
      <c r="K359" s="142" t="s">
        <v>1</v>
      </c>
      <c r="L359" s="27"/>
      <c r="M359" s="146" t="s">
        <v>1</v>
      </c>
      <c r="N359" s="147" t="s">
        <v>39</v>
      </c>
      <c r="O359" s="148">
        <v>0.10299999999999999</v>
      </c>
      <c r="P359" s="148">
        <f t="shared" si="81"/>
        <v>0.20599999999999999</v>
      </c>
      <c r="Q359" s="148">
        <v>2.3931319999999999E-4</v>
      </c>
      <c r="R359" s="148">
        <f t="shared" si="82"/>
        <v>4.7862639999999998E-4</v>
      </c>
      <c r="S359" s="148">
        <v>0</v>
      </c>
      <c r="T359" s="149">
        <f t="shared" si="83"/>
        <v>0</v>
      </c>
      <c r="AR359" s="150" t="s">
        <v>134</v>
      </c>
      <c r="AT359" s="150" t="s">
        <v>130</v>
      </c>
      <c r="AU359" s="150" t="s">
        <v>84</v>
      </c>
      <c r="AY359" s="13" t="s">
        <v>127</v>
      </c>
      <c r="BE359" s="151">
        <f t="shared" si="84"/>
        <v>0</v>
      </c>
      <c r="BF359" s="151">
        <f t="shared" si="85"/>
        <v>0</v>
      </c>
      <c r="BG359" s="151">
        <f t="shared" si="86"/>
        <v>0</v>
      </c>
      <c r="BH359" s="151">
        <f t="shared" si="87"/>
        <v>0</v>
      </c>
      <c r="BI359" s="151">
        <f t="shared" si="88"/>
        <v>0</v>
      </c>
      <c r="BJ359" s="13" t="s">
        <v>82</v>
      </c>
      <c r="BK359" s="151">
        <f t="shared" si="89"/>
        <v>0</v>
      </c>
      <c r="BL359" s="13" t="s">
        <v>134</v>
      </c>
      <c r="BM359" s="150" t="s">
        <v>1131</v>
      </c>
    </row>
    <row r="360" spans="2:65" s="1" customFormat="1" ht="16.5" customHeight="1">
      <c r="B360" s="114"/>
      <c r="C360" s="140" t="s">
        <v>1132</v>
      </c>
      <c r="D360" s="140" t="s">
        <v>130</v>
      </c>
      <c r="E360" s="141" t="s">
        <v>1133</v>
      </c>
      <c r="F360" s="142" t="s">
        <v>1134</v>
      </c>
      <c r="G360" s="143" t="s">
        <v>154</v>
      </c>
      <c r="H360" s="144">
        <v>2</v>
      </c>
      <c r="I360" s="165"/>
      <c r="J360" s="145">
        <f t="shared" si="80"/>
        <v>0</v>
      </c>
      <c r="K360" s="142" t="s">
        <v>1</v>
      </c>
      <c r="L360" s="27"/>
      <c r="M360" s="146" t="s">
        <v>1</v>
      </c>
      <c r="N360" s="147" t="s">
        <v>39</v>
      </c>
      <c r="O360" s="148">
        <v>0.22700000000000001</v>
      </c>
      <c r="P360" s="148">
        <f t="shared" si="81"/>
        <v>0.45400000000000001</v>
      </c>
      <c r="Q360" s="148">
        <v>2.5004850000000001E-4</v>
      </c>
      <c r="R360" s="148">
        <f t="shared" si="82"/>
        <v>5.0009700000000002E-4</v>
      </c>
      <c r="S360" s="148">
        <v>0</v>
      </c>
      <c r="T360" s="149">
        <f t="shared" si="83"/>
        <v>0</v>
      </c>
      <c r="AR360" s="150" t="s">
        <v>134</v>
      </c>
      <c r="AT360" s="150" t="s">
        <v>130</v>
      </c>
      <c r="AU360" s="150" t="s">
        <v>84</v>
      </c>
      <c r="AY360" s="13" t="s">
        <v>127</v>
      </c>
      <c r="BE360" s="151">
        <f t="shared" si="84"/>
        <v>0</v>
      </c>
      <c r="BF360" s="151">
        <f t="shared" si="85"/>
        <v>0</v>
      </c>
      <c r="BG360" s="151">
        <f t="shared" si="86"/>
        <v>0</v>
      </c>
      <c r="BH360" s="151">
        <f t="shared" si="87"/>
        <v>0</v>
      </c>
      <c r="BI360" s="151">
        <f t="shared" si="88"/>
        <v>0</v>
      </c>
      <c r="BJ360" s="13" t="s">
        <v>82</v>
      </c>
      <c r="BK360" s="151">
        <f t="shared" si="89"/>
        <v>0</v>
      </c>
      <c r="BL360" s="13" t="s">
        <v>134</v>
      </c>
      <c r="BM360" s="150" t="s">
        <v>1135</v>
      </c>
    </row>
    <row r="361" spans="2:65" s="1" customFormat="1" ht="16.5" customHeight="1">
      <c r="B361" s="114"/>
      <c r="C361" s="140" t="s">
        <v>1136</v>
      </c>
      <c r="D361" s="140" t="s">
        <v>130</v>
      </c>
      <c r="E361" s="141" t="s">
        <v>1137</v>
      </c>
      <c r="F361" s="142" t="s">
        <v>1138</v>
      </c>
      <c r="G361" s="143" t="s">
        <v>154</v>
      </c>
      <c r="H361" s="144">
        <v>1</v>
      </c>
      <c r="I361" s="165"/>
      <c r="J361" s="145">
        <f t="shared" si="80"/>
        <v>0</v>
      </c>
      <c r="K361" s="142" t="s">
        <v>1</v>
      </c>
      <c r="L361" s="27"/>
      <c r="M361" s="146" t="s">
        <v>1</v>
      </c>
      <c r="N361" s="147" t="s">
        <v>39</v>
      </c>
      <c r="O361" s="148">
        <v>0.26800000000000002</v>
      </c>
      <c r="P361" s="148">
        <f t="shared" si="81"/>
        <v>0.26800000000000002</v>
      </c>
      <c r="Q361" s="148">
        <v>3.8004850000000003E-4</v>
      </c>
      <c r="R361" s="148">
        <f t="shared" si="82"/>
        <v>3.8004850000000003E-4</v>
      </c>
      <c r="S361" s="148">
        <v>0</v>
      </c>
      <c r="T361" s="149">
        <f t="shared" si="83"/>
        <v>0</v>
      </c>
      <c r="AR361" s="150" t="s">
        <v>134</v>
      </c>
      <c r="AT361" s="150" t="s">
        <v>130</v>
      </c>
      <c r="AU361" s="150" t="s">
        <v>84</v>
      </c>
      <c r="AY361" s="13" t="s">
        <v>127</v>
      </c>
      <c r="BE361" s="151">
        <f t="shared" si="84"/>
        <v>0</v>
      </c>
      <c r="BF361" s="151">
        <f t="shared" si="85"/>
        <v>0</v>
      </c>
      <c r="BG361" s="151">
        <f t="shared" si="86"/>
        <v>0</v>
      </c>
      <c r="BH361" s="151">
        <f t="shared" si="87"/>
        <v>0</v>
      </c>
      <c r="BI361" s="151">
        <f t="shared" si="88"/>
        <v>0</v>
      </c>
      <c r="BJ361" s="13" t="s">
        <v>82</v>
      </c>
      <c r="BK361" s="151">
        <f t="shared" si="89"/>
        <v>0</v>
      </c>
      <c r="BL361" s="13" t="s">
        <v>134</v>
      </c>
      <c r="BM361" s="150" t="s">
        <v>1139</v>
      </c>
    </row>
    <row r="362" spans="2:65" s="1" customFormat="1" ht="16.5" customHeight="1">
      <c r="B362" s="114"/>
      <c r="C362" s="140" t="s">
        <v>1140</v>
      </c>
      <c r="D362" s="140" t="s">
        <v>130</v>
      </c>
      <c r="E362" s="141" t="s">
        <v>1141</v>
      </c>
      <c r="F362" s="142" t="s">
        <v>1142</v>
      </c>
      <c r="G362" s="143" t="s">
        <v>154</v>
      </c>
      <c r="H362" s="144">
        <v>1</v>
      </c>
      <c r="I362" s="165"/>
      <c r="J362" s="145">
        <f t="shared" si="80"/>
        <v>0</v>
      </c>
      <c r="K362" s="142" t="s">
        <v>1</v>
      </c>
      <c r="L362" s="27"/>
      <c r="M362" s="146" t="s">
        <v>1</v>
      </c>
      <c r="N362" s="147" t="s">
        <v>39</v>
      </c>
      <c r="O362" s="148">
        <v>0.35</v>
      </c>
      <c r="P362" s="148">
        <f t="shared" si="81"/>
        <v>0.35</v>
      </c>
      <c r="Q362" s="148">
        <v>5.2004850000000001E-4</v>
      </c>
      <c r="R362" s="148">
        <f t="shared" si="82"/>
        <v>5.2004850000000001E-4</v>
      </c>
      <c r="S362" s="148">
        <v>0</v>
      </c>
      <c r="T362" s="149">
        <f t="shared" si="83"/>
        <v>0</v>
      </c>
      <c r="AR362" s="150" t="s">
        <v>134</v>
      </c>
      <c r="AT362" s="150" t="s">
        <v>130</v>
      </c>
      <c r="AU362" s="150" t="s">
        <v>84</v>
      </c>
      <c r="AY362" s="13" t="s">
        <v>127</v>
      </c>
      <c r="BE362" s="151">
        <f t="shared" si="84"/>
        <v>0</v>
      </c>
      <c r="BF362" s="151">
        <f t="shared" si="85"/>
        <v>0</v>
      </c>
      <c r="BG362" s="151">
        <f t="shared" si="86"/>
        <v>0</v>
      </c>
      <c r="BH362" s="151">
        <f t="shared" si="87"/>
        <v>0</v>
      </c>
      <c r="BI362" s="151">
        <f t="shared" si="88"/>
        <v>0</v>
      </c>
      <c r="BJ362" s="13" t="s">
        <v>82</v>
      </c>
      <c r="BK362" s="151">
        <f t="shared" si="89"/>
        <v>0</v>
      </c>
      <c r="BL362" s="13" t="s">
        <v>134</v>
      </c>
      <c r="BM362" s="150" t="s">
        <v>1143</v>
      </c>
    </row>
    <row r="363" spans="2:65" s="1" customFormat="1" ht="16.5" customHeight="1">
      <c r="B363" s="114"/>
      <c r="C363" s="140" t="s">
        <v>1144</v>
      </c>
      <c r="D363" s="140" t="s">
        <v>130</v>
      </c>
      <c r="E363" s="141" t="s">
        <v>1145</v>
      </c>
      <c r="F363" s="142" t="s">
        <v>1146</v>
      </c>
      <c r="G363" s="143" t="s">
        <v>154</v>
      </c>
      <c r="H363" s="144">
        <v>1</v>
      </c>
      <c r="I363" s="165"/>
      <c r="J363" s="145">
        <f t="shared" si="80"/>
        <v>0</v>
      </c>
      <c r="K363" s="142" t="s">
        <v>1</v>
      </c>
      <c r="L363" s="27"/>
      <c r="M363" s="146" t="s">
        <v>1</v>
      </c>
      <c r="N363" s="147" t="s">
        <v>39</v>
      </c>
      <c r="O363" s="148">
        <v>0.42199999999999999</v>
      </c>
      <c r="P363" s="148">
        <f t="shared" si="81"/>
        <v>0.42199999999999999</v>
      </c>
      <c r="Q363" s="148">
        <v>7.8004850000000004E-4</v>
      </c>
      <c r="R363" s="148">
        <f t="shared" si="82"/>
        <v>7.8004850000000004E-4</v>
      </c>
      <c r="S363" s="148">
        <v>0</v>
      </c>
      <c r="T363" s="149">
        <f t="shared" si="83"/>
        <v>0</v>
      </c>
      <c r="AR363" s="150" t="s">
        <v>134</v>
      </c>
      <c r="AT363" s="150" t="s">
        <v>130</v>
      </c>
      <c r="AU363" s="150" t="s">
        <v>84</v>
      </c>
      <c r="AY363" s="13" t="s">
        <v>127</v>
      </c>
      <c r="BE363" s="151">
        <f t="shared" si="84"/>
        <v>0</v>
      </c>
      <c r="BF363" s="151">
        <f t="shared" si="85"/>
        <v>0</v>
      </c>
      <c r="BG363" s="151">
        <f t="shared" si="86"/>
        <v>0</v>
      </c>
      <c r="BH363" s="151">
        <f t="shared" si="87"/>
        <v>0</v>
      </c>
      <c r="BI363" s="151">
        <f t="shared" si="88"/>
        <v>0</v>
      </c>
      <c r="BJ363" s="13" t="s">
        <v>82</v>
      </c>
      <c r="BK363" s="151">
        <f t="shared" si="89"/>
        <v>0</v>
      </c>
      <c r="BL363" s="13" t="s">
        <v>134</v>
      </c>
      <c r="BM363" s="150" t="s">
        <v>1147</v>
      </c>
    </row>
    <row r="364" spans="2:65" s="1" customFormat="1" ht="24" customHeight="1">
      <c r="B364" s="114"/>
      <c r="C364" s="140" t="s">
        <v>1148</v>
      </c>
      <c r="D364" s="140" t="s">
        <v>130</v>
      </c>
      <c r="E364" s="141" t="s">
        <v>1149</v>
      </c>
      <c r="F364" s="142" t="s">
        <v>1150</v>
      </c>
      <c r="G364" s="143" t="s">
        <v>154</v>
      </c>
      <c r="H364" s="144">
        <v>2</v>
      </c>
      <c r="I364" s="165"/>
      <c r="J364" s="145">
        <f t="shared" si="80"/>
        <v>0</v>
      </c>
      <c r="K364" s="142" t="s">
        <v>1</v>
      </c>
      <c r="L364" s="27"/>
      <c r="M364" s="146" t="s">
        <v>1</v>
      </c>
      <c r="N364" s="147" t="s">
        <v>39</v>
      </c>
      <c r="O364" s="148">
        <v>0.26800000000000002</v>
      </c>
      <c r="P364" s="148">
        <f t="shared" si="81"/>
        <v>0.53600000000000003</v>
      </c>
      <c r="Q364" s="148">
        <v>9.3999999999999997E-4</v>
      </c>
      <c r="R364" s="148">
        <f t="shared" si="82"/>
        <v>1.8799999999999999E-3</v>
      </c>
      <c r="S364" s="148">
        <v>0</v>
      </c>
      <c r="T364" s="149">
        <f t="shared" si="83"/>
        <v>0</v>
      </c>
      <c r="AR364" s="150" t="s">
        <v>134</v>
      </c>
      <c r="AT364" s="150" t="s">
        <v>130</v>
      </c>
      <c r="AU364" s="150" t="s">
        <v>84</v>
      </c>
      <c r="AY364" s="13" t="s">
        <v>127</v>
      </c>
      <c r="BE364" s="151">
        <f t="shared" si="84"/>
        <v>0</v>
      </c>
      <c r="BF364" s="151">
        <f t="shared" si="85"/>
        <v>0</v>
      </c>
      <c r="BG364" s="151">
        <f t="shared" si="86"/>
        <v>0</v>
      </c>
      <c r="BH364" s="151">
        <f t="shared" si="87"/>
        <v>0</v>
      </c>
      <c r="BI364" s="151">
        <f t="shared" si="88"/>
        <v>0</v>
      </c>
      <c r="BJ364" s="13" t="s">
        <v>82</v>
      </c>
      <c r="BK364" s="151">
        <f t="shared" si="89"/>
        <v>0</v>
      </c>
      <c r="BL364" s="13" t="s">
        <v>134</v>
      </c>
      <c r="BM364" s="150" t="s">
        <v>1151</v>
      </c>
    </row>
    <row r="365" spans="2:65" s="1" customFormat="1" ht="16.5" customHeight="1">
      <c r="B365" s="114"/>
      <c r="C365" s="140" t="s">
        <v>1152</v>
      </c>
      <c r="D365" s="140" t="s">
        <v>130</v>
      </c>
      <c r="E365" s="141" t="s">
        <v>1153</v>
      </c>
      <c r="F365" s="142" t="s">
        <v>1154</v>
      </c>
      <c r="G365" s="143" t="s">
        <v>154</v>
      </c>
      <c r="H365" s="144">
        <v>2</v>
      </c>
      <c r="I365" s="165"/>
      <c r="J365" s="145">
        <f t="shared" si="80"/>
        <v>0</v>
      </c>
      <c r="K365" s="142" t="s">
        <v>1</v>
      </c>
      <c r="L365" s="27"/>
      <c r="M365" s="146" t="s">
        <v>1</v>
      </c>
      <c r="N365" s="147" t="s">
        <v>39</v>
      </c>
      <c r="O365" s="148">
        <v>9.2999999999999999E-2</v>
      </c>
      <c r="P365" s="148">
        <f t="shared" si="81"/>
        <v>0.186</v>
      </c>
      <c r="Q365" s="148">
        <v>3.586153E-4</v>
      </c>
      <c r="R365" s="148">
        <f t="shared" si="82"/>
        <v>7.172306E-4</v>
      </c>
      <c r="S365" s="148">
        <v>0</v>
      </c>
      <c r="T365" s="149">
        <f t="shared" si="83"/>
        <v>0</v>
      </c>
      <c r="AR365" s="150" t="s">
        <v>134</v>
      </c>
      <c r="AT365" s="150" t="s">
        <v>130</v>
      </c>
      <c r="AU365" s="150" t="s">
        <v>84</v>
      </c>
      <c r="AY365" s="13" t="s">
        <v>127</v>
      </c>
      <c r="BE365" s="151">
        <f t="shared" si="84"/>
        <v>0</v>
      </c>
      <c r="BF365" s="151">
        <f t="shared" si="85"/>
        <v>0</v>
      </c>
      <c r="BG365" s="151">
        <f t="shared" si="86"/>
        <v>0</v>
      </c>
      <c r="BH365" s="151">
        <f t="shared" si="87"/>
        <v>0</v>
      </c>
      <c r="BI365" s="151">
        <f t="shared" si="88"/>
        <v>0</v>
      </c>
      <c r="BJ365" s="13" t="s">
        <v>82</v>
      </c>
      <c r="BK365" s="151">
        <f t="shared" si="89"/>
        <v>0</v>
      </c>
      <c r="BL365" s="13" t="s">
        <v>134</v>
      </c>
      <c r="BM365" s="150" t="s">
        <v>1155</v>
      </c>
    </row>
    <row r="366" spans="2:65" s="1" customFormat="1" ht="16.5" customHeight="1">
      <c r="B366" s="114"/>
      <c r="C366" s="140" t="s">
        <v>1156</v>
      </c>
      <c r="D366" s="140" t="s">
        <v>130</v>
      </c>
      <c r="E366" s="141" t="s">
        <v>1157</v>
      </c>
      <c r="F366" s="142" t="s">
        <v>1158</v>
      </c>
      <c r="G366" s="143" t="s">
        <v>154</v>
      </c>
      <c r="H366" s="144">
        <v>4</v>
      </c>
      <c r="I366" s="165"/>
      <c r="J366" s="145">
        <f t="shared" si="80"/>
        <v>0</v>
      </c>
      <c r="K366" s="142" t="s">
        <v>1</v>
      </c>
      <c r="L366" s="27"/>
      <c r="M366" s="146" t="s">
        <v>1</v>
      </c>
      <c r="N366" s="147" t="s">
        <v>39</v>
      </c>
      <c r="O366" s="148">
        <v>0.10299999999999999</v>
      </c>
      <c r="P366" s="148">
        <f t="shared" si="81"/>
        <v>0.41199999999999998</v>
      </c>
      <c r="Q366" s="148">
        <v>4.4468729999999997E-4</v>
      </c>
      <c r="R366" s="148">
        <f t="shared" si="82"/>
        <v>1.7787491999999999E-3</v>
      </c>
      <c r="S366" s="148">
        <v>0</v>
      </c>
      <c r="T366" s="149">
        <f t="shared" si="83"/>
        <v>0</v>
      </c>
      <c r="AR366" s="150" t="s">
        <v>134</v>
      </c>
      <c r="AT366" s="150" t="s">
        <v>130</v>
      </c>
      <c r="AU366" s="150" t="s">
        <v>84</v>
      </c>
      <c r="AY366" s="13" t="s">
        <v>127</v>
      </c>
      <c r="BE366" s="151">
        <f t="shared" si="84"/>
        <v>0</v>
      </c>
      <c r="BF366" s="151">
        <f t="shared" si="85"/>
        <v>0</v>
      </c>
      <c r="BG366" s="151">
        <f t="shared" si="86"/>
        <v>0</v>
      </c>
      <c r="BH366" s="151">
        <f t="shared" si="87"/>
        <v>0</v>
      </c>
      <c r="BI366" s="151">
        <f t="shared" si="88"/>
        <v>0</v>
      </c>
      <c r="BJ366" s="13" t="s">
        <v>82</v>
      </c>
      <c r="BK366" s="151">
        <f t="shared" si="89"/>
        <v>0</v>
      </c>
      <c r="BL366" s="13" t="s">
        <v>134</v>
      </c>
      <c r="BM366" s="150" t="s">
        <v>1159</v>
      </c>
    </row>
    <row r="367" spans="2:65" s="1" customFormat="1" ht="16.5" customHeight="1">
      <c r="B367" s="114"/>
      <c r="C367" s="140" t="s">
        <v>1160</v>
      </c>
      <c r="D367" s="140" t="s">
        <v>130</v>
      </c>
      <c r="E367" s="141" t="s">
        <v>1161</v>
      </c>
      <c r="F367" s="142" t="s">
        <v>1162</v>
      </c>
      <c r="G367" s="143" t="s">
        <v>154</v>
      </c>
      <c r="H367" s="144">
        <v>4</v>
      </c>
      <c r="I367" s="165"/>
      <c r="J367" s="145">
        <f t="shared" si="80"/>
        <v>0</v>
      </c>
      <c r="K367" s="142" t="s">
        <v>1</v>
      </c>
      <c r="L367" s="27"/>
      <c r="M367" s="146" t="s">
        <v>1</v>
      </c>
      <c r="N367" s="147" t="s">
        <v>39</v>
      </c>
      <c r="O367" s="148">
        <v>0.124</v>
      </c>
      <c r="P367" s="148">
        <f t="shared" si="81"/>
        <v>0.496</v>
      </c>
      <c r="Q367" s="148">
        <v>7.4892169999999996E-4</v>
      </c>
      <c r="R367" s="148">
        <f t="shared" si="82"/>
        <v>2.9956867999999998E-3</v>
      </c>
      <c r="S367" s="148">
        <v>0</v>
      </c>
      <c r="T367" s="149">
        <f t="shared" si="83"/>
        <v>0</v>
      </c>
      <c r="AR367" s="150" t="s">
        <v>134</v>
      </c>
      <c r="AT367" s="150" t="s">
        <v>130</v>
      </c>
      <c r="AU367" s="150" t="s">
        <v>84</v>
      </c>
      <c r="AY367" s="13" t="s">
        <v>127</v>
      </c>
      <c r="BE367" s="151">
        <f t="shared" si="84"/>
        <v>0</v>
      </c>
      <c r="BF367" s="151">
        <f t="shared" si="85"/>
        <v>0</v>
      </c>
      <c r="BG367" s="151">
        <f t="shared" si="86"/>
        <v>0</v>
      </c>
      <c r="BH367" s="151">
        <f t="shared" si="87"/>
        <v>0</v>
      </c>
      <c r="BI367" s="151">
        <f t="shared" si="88"/>
        <v>0</v>
      </c>
      <c r="BJ367" s="13" t="s">
        <v>82</v>
      </c>
      <c r="BK367" s="151">
        <f t="shared" si="89"/>
        <v>0</v>
      </c>
      <c r="BL367" s="13" t="s">
        <v>134</v>
      </c>
      <c r="BM367" s="150" t="s">
        <v>1163</v>
      </c>
    </row>
    <row r="368" spans="2:65" s="1" customFormat="1" ht="16.5" customHeight="1">
      <c r="B368" s="114"/>
      <c r="C368" s="140" t="s">
        <v>1164</v>
      </c>
      <c r="D368" s="140" t="s">
        <v>130</v>
      </c>
      <c r="E368" s="141" t="s">
        <v>1165</v>
      </c>
      <c r="F368" s="142" t="s">
        <v>1166</v>
      </c>
      <c r="G368" s="143" t="s">
        <v>154</v>
      </c>
      <c r="H368" s="144">
        <v>4</v>
      </c>
      <c r="I368" s="165"/>
      <c r="J368" s="145">
        <f t="shared" si="80"/>
        <v>0</v>
      </c>
      <c r="K368" s="142" t="s">
        <v>1</v>
      </c>
      <c r="L368" s="27"/>
      <c r="M368" s="146" t="s">
        <v>1</v>
      </c>
      <c r="N368" s="147" t="s">
        <v>39</v>
      </c>
      <c r="O368" s="148">
        <v>0.13500000000000001</v>
      </c>
      <c r="P368" s="148">
        <f t="shared" si="81"/>
        <v>0.54</v>
      </c>
      <c r="Q368" s="148">
        <v>1.2804394999999999E-3</v>
      </c>
      <c r="R368" s="148">
        <f t="shared" si="82"/>
        <v>5.1217579999999997E-3</v>
      </c>
      <c r="S368" s="148">
        <v>0</v>
      </c>
      <c r="T368" s="149">
        <f t="shared" si="83"/>
        <v>0</v>
      </c>
      <c r="AR368" s="150" t="s">
        <v>134</v>
      </c>
      <c r="AT368" s="150" t="s">
        <v>130</v>
      </c>
      <c r="AU368" s="150" t="s">
        <v>84</v>
      </c>
      <c r="AY368" s="13" t="s">
        <v>127</v>
      </c>
      <c r="BE368" s="151">
        <f t="shared" si="84"/>
        <v>0</v>
      </c>
      <c r="BF368" s="151">
        <f t="shared" si="85"/>
        <v>0</v>
      </c>
      <c r="BG368" s="151">
        <f t="shared" si="86"/>
        <v>0</v>
      </c>
      <c r="BH368" s="151">
        <f t="shared" si="87"/>
        <v>0</v>
      </c>
      <c r="BI368" s="151">
        <f t="shared" si="88"/>
        <v>0</v>
      </c>
      <c r="BJ368" s="13" t="s">
        <v>82</v>
      </c>
      <c r="BK368" s="151">
        <f t="shared" si="89"/>
        <v>0</v>
      </c>
      <c r="BL368" s="13" t="s">
        <v>134</v>
      </c>
      <c r="BM368" s="150" t="s">
        <v>1167</v>
      </c>
    </row>
    <row r="369" spans="2:65" s="1" customFormat="1" ht="16.5" customHeight="1">
      <c r="B369" s="114"/>
      <c r="C369" s="140" t="s">
        <v>1168</v>
      </c>
      <c r="D369" s="140" t="s">
        <v>130</v>
      </c>
      <c r="E369" s="141" t="s">
        <v>1169</v>
      </c>
      <c r="F369" s="142" t="s">
        <v>1170</v>
      </c>
      <c r="G369" s="143" t="s">
        <v>154</v>
      </c>
      <c r="H369" s="144">
        <v>4</v>
      </c>
      <c r="I369" s="165"/>
      <c r="J369" s="145">
        <f t="shared" si="80"/>
        <v>0</v>
      </c>
      <c r="K369" s="142" t="s">
        <v>1</v>
      </c>
      <c r="L369" s="27"/>
      <c r="M369" s="146" t="s">
        <v>1</v>
      </c>
      <c r="N369" s="147" t="s">
        <v>39</v>
      </c>
      <c r="O369" s="148">
        <v>0.14599999999999999</v>
      </c>
      <c r="P369" s="148">
        <f t="shared" si="81"/>
        <v>0.58399999999999996</v>
      </c>
      <c r="Q369" s="148">
        <v>1.7976145000000001E-3</v>
      </c>
      <c r="R369" s="148">
        <f t="shared" si="82"/>
        <v>7.1904580000000003E-3</v>
      </c>
      <c r="S369" s="148">
        <v>0</v>
      </c>
      <c r="T369" s="149">
        <f t="shared" si="83"/>
        <v>0</v>
      </c>
      <c r="AR369" s="150" t="s">
        <v>134</v>
      </c>
      <c r="AT369" s="150" t="s">
        <v>130</v>
      </c>
      <c r="AU369" s="150" t="s">
        <v>84</v>
      </c>
      <c r="AY369" s="13" t="s">
        <v>127</v>
      </c>
      <c r="BE369" s="151">
        <f t="shared" si="84"/>
        <v>0</v>
      </c>
      <c r="BF369" s="151">
        <f t="shared" si="85"/>
        <v>0</v>
      </c>
      <c r="BG369" s="151">
        <f t="shared" si="86"/>
        <v>0</v>
      </c>
      <c r="BH369" s="151">
        <f t="shared" si="87"/>
        <v>0</v>
      </c>
      <c r="BI369" s="151">
        <f t="shared" si="88"/>
        <v>0</v>
      </c>
      <c r="BJ369" s="13" t="s">
        <v>82</v>
      </c>
      <c r="BK369" s="151">
        <f t="shared" si="89"/>
        <v>0</v>
      </c>
      <c r="BL369" s="13" t="s">
        <v>134</v>
      </c>
      <c r="BM369" s="150" t="s">
        <v>1171</v>
      </c>
    </row>
    <row r="370" spans="2:65" s="1" customFormat="1" ht="24" customHeight="1">
      <c r="B370" s="114"/>
      <c r="C370" s="140" t="s">
        <v>1172</v>
      </c>
      <c r="D370" s="140" t="s">
        <v>130</v>
      </c>
      <c r="E370" s="141" t="s">
        <v>1173</v>
      </c>
      <c r="F370" s="142" t="s">
        <v>1174</v>
      </c>
      <c r="G370" s="143" t="s">
        <v>154</v>
      </c>
      <c r="H370" s="144">
        <v>1</v>
      </c>
      <c r="I370" s="165"/>
      <c r="J370" s="145">
        <f t="shared" si="80"/>
        <v>0</v>
      </c>
      <c r="K370" s="142" t="s">
        <v>1</v>
      </c>
      <c r="L370" s="27"/>
      <c r="M370" s="146" t="s">
        <v>1</v>
      </c>
      <c r="N370" s="147" t="s">
        <v>39</v>
      </c>
      <c r="O370" s="148">
        <v>0.65500000000000003</v>
      </c>
      <c r="P370" s="148">
        <f t="shared" si="81"/>
        <v>0.65500000000000003</v>
      </c>
      <c r="Q370" s="148">
        <v>9.9899999999999992E-6</v>
      </c>
      <c r="R370" s="148">
        <f t="shared" si="82"/>
        <v>9.9899999999999992E-6</v>
      </c>
      <c r="S370" s="148">
        <v>2.2100000000000002E-3</v>
      </c>
      <c r="T370" s="149">
        <f t="shared" si="83"/>
        <v>2.2100000000000002E-3</v>
      </c>
      <c r="AR370" s="150" t="s">
        <v>134</v>
      </c>
      <c r="AT370" s="150" t="s">
        <v>130</v>
      </c>
      <c r="AU370" s="150" t="s">
        <v>84</v>
      </c>
      <c r="AY370" s="13" t="s">
        <v>127</v>
      </c>
      <c r="BE370" s="151">
        <f t="shared" si="84"/>
        <v>0</v>
      </c>
      <c r="BF370" s="151">
        <f t="shared" si="85"/>
        <v>0</v>
      </c>
      <c r="BG370" s="151">
        <f t="shared" si="86"/>
        <v>0</v>
      </c>
      <c r="BH370" s="151">
        <f t="shared" si="87"/>
        <v>0</v>
      </c>
      <c r="BI370" s="151">
        <f t="shared" si="88"/>
        <v>0</v>
      </c>
      <c r="BJ370" s="13" t="s">
        <v>82</v>
      </c>
      <c r="BK370" s="151">
        <f t="shared" si="89"/>
        <v>0</v>
      </c>
      <c r="BL370" s="13" t="s">
        <v>134</v>
      </c>
      <c r="BM370" s="150" t="s">
        <v>1175</v>
      </c>
    </row>
    <row r="371" spans="2:65" s="1" customFormat="1" ht="24" customHeight="1">
      <c r="B371" s="114"/>
      <c r="C371" s="140" t="s">
        <v>1176</v>
      </c>
      <c r="D371" s="140" t="s">
        <v>130</v>
      </c>
      <c r="E371" s="141" t="s">
        <v>1177</v>
      </c>
      <c r="F371" s="142" t="s">
        <v>1178</v>
      </c>
      <c r="G371" s="143" t="s">
        <v>154</v>
      </c>
      <c r="H371" s="144">
        <v>1</v>
      </c>
      <c r="I371" s="165"/>
      <c r="J371" s="145">
        <f t="shared" si="80"/>
        <v>0</v>
      </c>
      <c r="K371" s="142" t="s">
        <v>1</v>
      </c>
      <c r="L371" s="27"/>
      <c r="M371" s="146" t="s">
        <v>1</v>
      </c>
      <c r="N371" s="147" t="s">
        <v>39</v>
      </c>
      <c r="O371" s="148">
        <v>0.70699999999999996</v>
      </c>
      <c r="P371" s="148">
        <f t="shared" si="81"/>
        <v>0.70699999999999996</v>
      </c>
      <c r="Q371" s="148">
        <v>9.9899999999999992E-6</v>
      </c>
      <c r="R371" s="148">
        <f t="shared" si="82"/>
        <v>9.9899999999999992E-6</v>
      </c>
      <c r="S371" s="148">
        <v>2.7100000000000002E-3</v>
      </c>
      <c r="T371" s="149">
        <f t="shared" si="83"/>
        <v>2.7100000000000002E-3</v>
      </c>
      <c r="AR371" s="150" t="s">
        <v>134</v>
      </c>
      <c r="AT371" s="150" t="s">
        <v>130</v>
      </c>
      <c r="AU371" s="150" t="s">
        <v>84</v>
      </c>
      <c r="AY371" s="13" t="s">
        <v>127</v>
      </c>
      <c r="BE371" s="151">
        <f t="shared" si="84"/>
        <v>0</v>
      </c>
      <c r="BF371" s="151">
        <f t="shared" si="85"/>
        <v>0</v>
      </c>
      <c r="BG371" s="151">
        <f t="shared" si="86"/>
        <v>0</v>
      </c>
      <c r="BH371" s="151">
        <f t="shared" si="87"/>
        <v>0</v>
      </c>
      <c r="BI371" s="151">
        <f t="shared" si="88"/>
        <v>0</v>
      </c>
      <c r="BJ371" s="13" t="s">
        <v>82</v>
      </c>
      <c r="BK371" s="151">
        <f t="shared" si="89"/>
        <v>0</v>
      </c>
      <c r="BL371" s="13" t="s">
        <v>134</v>
      </c>
      <c r="BM371" s="150" t="s">
        <v>1179</v>
      </c>
    </row>
    <row r="372" spans="2:65" s="1" customFormat="1" ht="24" customHeight="1">
      <c r="B372" s="114"/>
      <c r="C372" s="140" t="s">
        <v>1180</v>
      </c>
      <c r="D372" s="140" t="s">
        <v>130</v>
      </c>
      <c r="E372" s="141" t="s">
        <v>1181</v>
      </c>
      <c r="F372" s="142" t="s">
        <v>1182</v>
      </c>
      <c r="G372" s="143" t="s">
        <v>154</v>
      </c>
      <c r="H372" s="144">
        <v>1</v>
      </c>
      <c r="I372" s="165"/>
      <c r="J372" s="145">
        <f t="shared" si="80"/>
        <v>0</v>
      </c>
      <c r="K372" s="142" t="s">
        <v>1</v>
      </c>
      <c r="L372" s="27"/>
      <c r="M372" s="146" t="s">
        <v>1</v>
      </c>
      <c r="N372" s="147" t="s">
        <v>39</v>
      </c>
      <c r="O372" s="148">
        <v>0.73799999999999999</v>
      </c>
      <c r="P372" s="148">
        <f t="shared" si="81"/>
        <v>0.73799999999999999</v>
      </c>
      <c r="Q372" s="148">
        <v>9.9899999999999992E-6</v>
      </c>
      <c r="R372" s="148">
        <f t="shared" si="82"/>
        <v>9.9899999999999992E-6</v>
      </c>
      <c r="S372" s="148">
        <v>3.3800000000000002E-3</v>
      </c>
      <c r="T372" s="149">
        <f t="shared" si="83"/>
        <v>3.3800000000000002E-3</v>
      </c>
      <c r="AR372" s="150" t="s">
        <v>134</v>
      </c>
      <c r="AT372" s="150" t="s">
        <v>130</v>
      </c>
      <c r="AU372" s="150" t="s">
        <v>84</v>
      </c>
      <c r="AY372" s="13" t="s">
        <v>127</v>
      </c>
      <c r="BE372" s="151">
        <f t="shared" si="84"/>
        <v>0</v>
      </c>
      <c r="BF372" s="151">
        <f t="shared" si="85"/>
        <v>0</v>
      </c>
      <c r="BG372" s="151">
        <f t="shared" si="86"/>
        <v>0</v>
      </c>
      <c r="BH372" s="151">
        <f t="shared" si="87"/>
        <v>0</v>
      </c>
      <c r="BI372" s="151">
        <f t="shared" si="88"/>
        <v>0</v>
      </c>
      <c r="BJ372" s="13" t="s">
        <v>82</v>
      </c>
      <c r="BK372" s="151">
        <f t="shared" si="89"/>
        <v>0</v>
      </c>
      <c r="BL372" s="13" t="s">
        <v>134</v>
      </c>
      <c r="BM372" s="150" t="s">
        <v>1183</v>
      </c>
    </row>
    <row r="373" spans="2:65" s="1" customFormat="1" ht="24" customHeight="1">
      <c r="B373" s="114"/>
      <c r="C373" s="140" t="s">
        <v>1184</v>
      </c>
      <c r="D373" s="140" t="s">
        <v>130</v>
      </c>
      <c r="E373" s="141" t="s">
        <v>1185</v>
      </c>
      <c r="F373" s="142" t="s">
        <v>1186</v>
      </c>
      <c r="G373" s="143" t="s">
        <v>154</v>
      </c>
      <c r="H373" s="144">
        <v>1</v>
      </c>
      <c r="I373" s="165"/>
      <c r="J373" s="145">
        <f t="shared" si="80"/>
        <v>0</v>
      </c>
      <c r="K373" s="142" t="s">
        <v>1</v>
      </c>
      <c r="L373" s="27"/>
      <c r="M373" s="146" t="s">
        <v>1</v>
      </c>
      <c r="N373" s="147" t="s">
        <v>39</v>
      </c>
      <c r="O373" s="148">
        <v>0.69699999999999995</v>
      </c>
      <c r="P373" s="148">
        <f t="shared" si="81"/>
        <v>0.69699999999999995</v>
      </c>
      <c r="Q373" s="148">
        <v>2.9997999999999998E-4</v>
      </c>
      <c r="R373" s="148">
        <f t="shared" si="82"/>
        <v>2.9997999999999998E-4</v>
      </c>
      <c r="S373" s="148">
        <v>4.3600000000000002E-3</v>
      </c>
      <c r="T373" s="149">
        <f t="shared" si="83"/>
        <v>4.3600000000000002E-3</v>
      </c>
      <c r="AR373" s="150" t="s">
        <v>134</v>
      </c>
      <c r="AT373" s="150" t="s">
        <v>130</v>
      </c>
      <c r="AU373" s="150" t="s">
        <v>84</v>
      </c>
      <c r="AY373" s="13" t="s">
        <v>127</v>
      </c>
      <c r="BE373" s="151">
        <f t="shared" si="84"/>
        <v>0</v>
      </c>
      <c r="BF373" s="151">
        <f t="shared" si="85"/>
        <v>0</v>
      </c>
      <c r="BG373" s="151">
        <f t="shared" si="86"/>
        <v>0</v>
      </c>
      <c r="BH373" s="151">
        <f t="shared" si="87"/>
        <v>0</v>
      </c>
      <c r="BI373" s="151">
        <f t="shared" si="88"/>
        <v>0</v>
      </c>
      <c r="BJ373" s="13" t="s">
        <v>82</v>
      </c>
      <c r="BK373" s="151">
        <f t="shared" si="89"/>
        <v>0</v>
      </c>
      <c r="BL373" s="13" t="s">
        <v>134</v>
      </c>
      <c r="BM373" s="150" t="s">
        <v>1187</v>
      </c>
    </row>
    <row r="374" spans="2:65" s="1" customFormat="1" ht="24" customHeight="1">
      <c r="B374" s="114"/>
      <c r="C374" s="140" t="s">
        <v>1188</v>
      </c>
      <c r="D374" s="140" t="s">
        <v>130</v>
      </c>
      <c r="E374" s="141" t="s">
        <v>1189</v>
      </c>
      <c r="F374" s="142" t="s">
        <v>1190</v>
      </c>
      <c r="G374" s="143" t="s">
        <v>154</v>
      </c>
      <c r="H374" s="144">
        <v>8</v>
      </c>
      <c r="I374" s="165"/>
      <c r="J374" s="145">
        <f t="shared" si="80"/>
        <v>0</v>
      </c>
      <c r="K374" s="142" t="s">
        <v>1</v>
      </c>
      <c r="L374" s="27"/>
      <c r="M374" s="146" t="s">
        <v>1</v>
      </c>
      <c r="N374" s="147" t="s">
        <v>39</v>
      </c>
      <c r="O374" s="148">
        <v>8.2000000000000003E-2</v>
      </c>
      <c r="P374" s="148">
        <f t="shared" si="81"/>
        <v>0.65600000000000003</v>
      </c>
      <c r="Q374" s="148">
        <v>2.2000000000000001E-4</v>
      </c>
      <c r="R374" s="148">
        <f t="shared" si="82"/>
        <v>1.7600000000000001E-3</v>
      </c>
      <c r="S374" s="148">
        <v>0</v>
      </c>
      <c r="T374" s="149">
        <f t="shared" si="83"/>
        <v>0</v>
      </c>
      <c r="AR374" s="150" t="s">
        <v>134</v>
      </c>
      <c r="AT374" s="150" t="s">
        <v>130</v>
      </c>
      <c r="AU374" s="150" t="s">
        <v>84</v>
      </c>
      <c r="AY374" s="13" t="s">
        <v>127</v>
      </c>
      <c r="BE374" s="151">
        <f t="shared" si="84"/>
        <v>0</v>
      </c>
      <c r="BF374" s="151">
        <f t="shared" si="85"/>
        <v>0</v>
      </c>
      <c r="BG374" s="151">
        <f t="shared" si="86"/>
        <v>0</v>
      </c>
      <c r="BH374" s="151">
        <f t="shared" si="87"/>
        <v>0</v>
      </c>
      <c r="BI374" s="151">
        <f t="shared" si="88"/>
        <v>0</v>
      </c>
      <c r="BJ374" s="13" t="s">
        <v>82</v>
      </c>
      <c r="BK374" s="151">
        <f t="shared" si="89"/>
        <v>0</v>
      </c>
      <c r="BL374" s="13" t="s">
        <v>134</v>
      </c>
      <c r="BM374" s="150" t="s">
        <v>1191</v>
      </c>
    </row>
    <row r="375" spans="2:65" s="1" customFormat="1" ht="24" customHeight="1">
      <c r="B375" s="114"/>
      <c r="C375" s="140" t="s">
        <v>1192</v>
      </c>
      <c r="D375" s="140" t="s">
        <v>130</v>
      </c>
      <c r="E375" s="141" t="s">
        <v>1193</v>
      </c>
      <c r="F375" s="142" t="s">
        <v>1194</v>
      </c>
      <c r="G375" s="143" t="s">
        <v>154</v>
      </c>
      <c r="H375" s="144">
        <v>10</v>
      </c>
      <c r="I375" s="165"/>
      <c r="J375" s="145">
        <f t="shared" si="80"/>
        <v>0</v>
      </c>
      <c r="K375" s="142" t="s">
        <v>1</v>
      </c>
      <c r="L375" s="27"/>
      <c r="M375" s="146" t="s">
        <v>1</v>
      </c>
      <c r="N375" s="147" t="s">
        <v>39</v>
      </c>
      <c r="O375" s="148">
        <v>0.113</v>
      </c>
      <c r="P375" s="148">
        <f t="shared" si="81"/>
        <v>1.1300000000000001</v>
      </c>
      <c r="Q375" s="148">
        <v>2.7E-4</v>
      </c>
      <c r="R375" s="148">
        <f t="shared" si="82"/>
        <v>2.7000000000000001E-3</v>
      </c>
      <c r="S375" s="148">
        <v>0</v>
      </c>
      <c r="T375" s="149">
        <f t="shared" si="83"/>
        <v>0</v>
      </c>
      <c r="AR375" s="150" t="s">
        <v>134</v>
      </c>
      <c r="AT375" s="150" t="s">
        <v>130</v>
      </c>
      <c r="AU375" s="150" t="s">
        <v>84</v>
      </c>
      <c r="AY375" s="13" t="s">
        <v>127</v>
      </c>
      <c r="BE375" s="151">
        <f t="shared" si="84"/>
        <v>0</v>
      </c>
      <c r="BF375" s="151">
        <f t="shared" si="85"/>
        <v>0</v>
      </c>
      <c r="BG375" s="151">
        <f t="shared" si="86"/>
        <v>0</v>
      </c>
      <c r="BH375" s="151">
        <f t="shared" si="87"/>
        <v>0</v>
      </c>
      <c r="BI375" s="151">
        <f t="shared" si="88"/>
        <v>0</v>
      </c>
      <c r="BJ375" s="13" t="s">
        <v>82</v>
      </c>
      <c r="BK375" s="151">
        <f t="shared" si="89"/>
        <v>0</v>
      </c>
      <c r="BL375" s="13" t="s">
        <v>134</v>
      </c>
      <c r="BM375" s="150" t="s">
        <v>1195</v>
      </c>
    </row>
    <row r="376" spans="2:65" s="1" customFormat="1" ht="24" customHeight="1">
      <c r="B376" s="114"/>
      <c r="C376" s="140" t="s">
        <v>1196</v>
      </c>
      <c r="D376" s="140" t="s">
        <v>130</v>
      </c>
      <c r="E376" s="141" t="s">
        <v>1197</v>
      </c>
      <c r="F376" s="142" t="s">
        <v>1198</v>
      </c>
      <c r="G376" s="143" t="s">
        <v>154</v>
      </c>
      <c r="H376" s="144">
        <v>1</v>
      </c>
      <c r="I376" s="165"/>
      <c r="J376" s="145">
        <f t="shared" si="80"/>
        <v>0</v>
      </c>
      <c r="K376" s="142" t="s">
        <v>1</v>
      </c>
      <c r="L376" s="27"/>
      <c r="M376" s="146" t="s">
        <v>1</v>
      </c>
      <c r="N376" s="147" t="s">
        <v>39</v>
      </c>
      <c r="O376" s="148">
        <v>0.26800000000000002</v>
      </c>
      <c r="P376" s="148">
        <f t="shared" si="81"/>
        <v>0.26800000000000002</v>
      </c>
      <c r="Q376" s="148">
        <v>1.2400485000000001E-3</v>
      </c>
      <c r="R376" s="148">
        <f t="shared" si="82"/>
        <v>1.2400485000000001E-3</v>
      </c>
      <c r="S376" s="148">
        <v>0</v>
      </c>
      <c r="T376" s="149">
        <f t="shared" si="83"/>
        <v>0</v>
      </c>
      <c r="AR376" s="150" t="s">
        <v>134</v>
      </c>
      <c r="AT376" s="150" t="s">
        <v>130</v>
      </c>
      <c r="AU376" s="150" t="s">
        <v>84</v>
      </c>
      <c r="AY376" s="13" t="s">
        <v>127</v>
      </c>
      <c r="BE376" s="151">
        <f t="shared" si="84"/>
        <v>0</v>
      </c>
      <c r="BF376" s="151">
        <f t="shared" si="85"/>
        <v>0</v>
      </c>
      <c r="BG376" s="151">
        <f t="shared" si="86"/>
        <v>0</v>
      </c>
      <c r="BH376" s="151">
        <f t="shared" si="87"/>
        <v>0</v>
      </c>
      <c r="BI376" s="151">
        <f t="shared" si="88"/>
        <v>0</v>
      </c>
      <c r="BJ376" s="13" t="s">
        <v>82</v>
      </c>
      <c r="BK376" s="151">
        <f t="shared" si="89"/>
        <v>0</v>
      </c>
      <c r="BL376" s="13" t="s">
        <v>134</v>
      </c>
      <c r="BM376" s="150" t="s">
        <v>1199</v>
      </c>
    </row>
    <row r="377" spans="2:65" s="1" customFormat="1" ht="24" customHeight="1">
      <c r="B377" s="114"/>
      <c r="C377" s="140" t="s">
        <v>1200</v>
      </c>
      <c r="D377" s="140" t="s">
        <v>130</v>
      </c>
      <c r="E377" s="141" t="s">
        <v>1201</v>
      </c>
      <c r="F377" s="142" t="s">
        <v>1202</v>
      </c>
      <c r="G377" s="143" t="s">
        <v>154</v>
      </c>
      <c r="H377" s="144">
        <v>1</v>
      </c>
      <c r="I377" s="165"/>
      <c r="J377" s="145">
        <f t="shared" si="80"/>
        <v>0</v>
      </c>
      <c r="K377" s="142" t="s">
        <v>1</v>
      </c>
      <c r="L377" s="27"/>
      <c r="M377" s="146" t="s">
        <v>1</v>
      </c>
      <c r="N377" s="147" t="s">
        <v>39</v>
      </c>
      <c r="O377" s="148">
        <v>0.35</v>
      </c>
      <c r="P377" s="148">
        <f t="shared" si="81"/>
        <v>0.35</v>
      </c>
      <c r="Q377" s="148">
        <v>1.1400485E-3</v>
      </c>
      <c r="R377" s="148">
        <f t="shared" si="82"/>
        <v>1.1400485E-3</v>
      </c>
      <c r="S377" s="148">
        <v>0</v>
      </c>
      <c r="T377" s="149">
        <f t="shared" si="83"/>
        <v>0</v>
      </c>
      <c r="AR377" s="150" t="s">
        <v>134</v>
      </c>
      <c r="AT377" s="150" t="s">
        <v>130</v>
      </c>
      <c r="AU377" s="150" t="s">
        <v>84</v>
      </c>
      <c r="AY377" s="13" t="s">
        <v>127</v>
      </c>
      <c r="BE377" s="151">
        <f t="shared" si="84"/>
        <v>0</v>
      </c>
      <c r="BF377" s="151">
        <f t="shared" si="85"/>
        <v>0</v>
      </c>
      <c r="BG377" s="151">
        <f t="shared" si="86"/>
        <v>0</v>
      </c>
      <c r="BH377" s="151">
        <f t="shared" si="87"/>
        <v>0</v>
      </c>
      <c r="BI377" s="151">
        <f t="shared" si="88"/>
        <v>0</v>
      </c>
      <c r="BJ377" s="13" t="s">
        <v>82</v>
      </c>
      <c r="BK377" s="151">
        <f t="shared" si="89"/>
        <v>0</v>
      </c>
      <c r="BL377" s="13" t="s">
        <v>134</v>
      </c>
      <c r="BM377" s="150" t="s">
        <v>1203</v>
      </c>
    </row>
    <row r="378" spans="2:65" s="1" customFormat="1" ht="24" customHeight="1">
      <c r="B378" s="114"/>
      <c r="C378" s="140" t="s">
        <v>1204</v>
      </c>
      <c r="D378" s="140" t="s">
        <v>130</v>
      </c>
      <c r="E378" s="141" t="s">
        <v>1205</v>
      </c>
      <c r="F378" s="142" t="s">
        <v>1206</v>
      </c>
      <c r="G378" s="143" t="s">
        <v>154</v>
      </c>
      <c r="H378" s="144">
        <v>1</v>
      </c>
      <c r="I378" s="165"/>
      <c r="J378" s="145">
        <f t="shared" si="80"/>
        <v>0</v>
      </c>
      <c r="K378" s="142" t="s">
        <v>1</v>
      </c>
      <c r="L378" s="27"/>
      <c r="M378" s="146" t="s">
        <v>1</v>
      </c>
      <c r="N378" s="147" t="s">
        <v>39</v>
      </c>
      <c r="O378" s="148">
        <v>0.42199999999999999</v>
      </c>
      <c r="P378" s="148">
        <f t="shared" si="81"/>
        <v>0.42199999999999999</v>
      </c>
      <c r="Q378" s="148">
        <v>1.7300485E-3</v>
      </c>
      <c r="R378" s="148">
        <f t="shared" si="82"/>
        <v>1.7300485E-3</v>
      </c>
      <c r="S378" s="148">
        <v>0</v>
      </c>
      <c r="T378" s="149">
        <f t="shared" si="83"/>
        <v>0</v>
      </c>
      <c r="AR378" s="150" t="s">
        <v>134</v>
      </c>
      <c r="AT378" s="150" t="s">
        <v>130</v>
      </c>
      <c r="AU378" s="150" t="s">
        <v>84</v>
      </c>
      <c r="AY378" s="13" t="s">
        <v>127</v>
      </c>
      <c r="BE378" s="151">
        <f t="shared" si="84"/>
        <v>0</v>
      </c>
      <c r="BF378" s="151">
        <f t="shared" si="85"/>
        <v>0</v>
      </c>
      <c r="BG378" s="151">
        <f t="shared" si="86"/>
        <v>0</v>
      </c>
      <c r="BH378" s="151">
        <f t="shared" si="87"/>
        <v>0</v>
      </c>
      <c r="BI378" s="151">
        <f t="shared" si="88"/>
        <v>0</v>
      </c>
      <c r="BJ378" s="13" t="s">
        <v>82</v>
      </c>
      <c r="BK378" s="151">
        <f t="shared" si="89"/>
        <v>0</v>
      </c>
      <c r="BL378" s="13" t="s">
        <v>134</v>
      </c>
      <c r="BM378" s="150" t="s">
        <v>1207</v>
      </c>
    </row>
    <row r="379" spans="2:65" s="1" customFormat="1" ht="16.5" customHeight="1">
      <c r="B379" s="114"/>
      <c r="C379" s="140" t="s">
        <v>1208</v>
      </c>
      <c r="D379" s="140" t="s">
        <v>130</v>
      </c>
      <c r="E379" s="141" t="s">
        <v>1209</v>
      </c>
      <c r="F379" s="142" t="s">
        <v>490</v>
      </c>
      <c r="G379" s="143" t="s">
        <v>154</v>
      </c>
      <c r="H379" s="144">
        <v>2</v>
      </c>
      <c r="I379" s="165"/>
      <c r="J379" s="145">
        <f t="shared" si="80"/>
        <v>0</v>
      </c>
      <c r="K379" s="142" t="s">
        <v>1</v>
      </c>
      <c r="L379" s="27"/>
      <c r="M379" s="146" t="s">
        <v>1</v>
      </c>
      <c r="N379" s="147" t="s">
        <v>39</v>
      </c>
      <c r="O379" s="148">
        <v>0.2</v>
      </c>
      <c r="P379" s="148">
        <f t="shared" si="81"/>
        <v>0.4</v>
      </c>
      <c r="Q379" s="148">
        <v>3.4004849999999997E-4</v>
      </c>
      <c r="R379" s="148">
        <f t="shared" si="82"/>
        <v>6.8009699999999995E-4</v>
      </c>
      <c r="S379" s="148">
        <v>0</v>
      </c>
      <c r="T379" s="149">
        <f t="shared" si="83"/>
        <v>0</v>
      </c>
      <c r="AR379" s="150" t="s">
        <v>134</v>
      </c>
      <c r="AT379" s="150" t="s">
        <v>130</v>
      </c>
      <c r="AU379" s="150" t="s">
        <v>84</v>
      </c>
      <c r="AY379" s="13" t="s">
        <v>127</v>
      </c>
      <c r="BE379" s="151">
        <f t="shared" si="84"/>
        <v>0</v>
      </c>
      <c r="BF379" s="151">
        <f t="shared" si="85"/>
        <v>0</v>
      </c>
      <c r="BG379" s="151">
        <f t="shared" si="86"/>
        <v>0</v>
      </c>
      <c r="BH379" s="151">
        <f t="shared" si="87"/>
        <v>0</v>
      </c>
      <c r="BI379" s="151">
        <f t="shared" si="88"/>
        <v>0</v>
      </c>
      <c r="BJ379" s="13" t="s">
        <v>82</v>
      </c>
      <c r="BK379" s="151">
        <f t="shared" si="89"/>
        <v>0</v>
      </c>
      <c r="BL379" s="13" t="s">
        <v>134</v>
      </c>
      <c r="BM379" s="150" t="s">
        <v>1210</v>
      </c>
    </row>
    <row r="380" spans="2:65" s="1" customFormat="1" ht="16.5" customHeight="1">
      <c r="B380" s="114"/>
      <c r="C380" s="140" t="s">
        <v>1211</v>
      </c>
      <c r="D380" s="140" t="s">
        <v>130</v>
      </c>
      <c r="E380" s="141" t="s">
        <v>1212</v>
      </c>
      <c r="F380" s="142" t="s">
        <v>493</v>
      </c>
      <c r="G380" s="143" t="s">
        <v>154</v>
      </c>
      <c r="H380" s="144">
        <v>4</v>
      </c>
      <c r="I380" s="165"/>
      <c r="J380" s="145">
        <f t="shared" si="80"/>
        <v>0</v>
      </c>
      <c r="K380" s="142" t="s">
        <v>1</v>
      </c>
      <c r="L380" s="27"/>
      <c r="M380" s="146" t="s">
        <v>1</v>
      </c>
      <c r="N380" s="147" t="s">
        <v>39</v>
      </c>
      <c r="O380" s="148">
        <v>0.22</v>
      </c>
      <c r="P380" s="148">
        <f t="shared" si="81"/>
        <v>0.88</v>
      </c>
      <c r="Q380" s="148">
        <v>5.0004849999999996E-4</v>
      </c>
      <c r="R380" s="148">
        <f t="shared" si="82"/>
        <v>2.0001939999999998E-3</v>
      </c>
      <c r="S380" s="148">
        <v>0</v>
      </c>
      <c r="T380" s="149">
        <f t="shared" si="83"/>
        <v>0</v>
      </c>
      <c r="AR380" s="150" t="s">
        <v>134</v>
      </c>
      <c r="AT380" s="150" t="s">
        <v>130</v>
      </c>
      <c r="AU380" s="150" t="s">
        <v>84</v>
      </c>
      <c r="AY380" s="13" t="s">
        <v>127</v>
      </c>
      <c r="BE380" s="151">
        <f t="shared" si="84"/>
        <v>0</v>
      </c>
      <c r="BF380" s="151">
        <f t="shared" si="85"/>
        <v>0</v>
      </c>
      <c r="BG380" s="151">
        <f t="shared" si="86"/>
        <v>0</v>
      </c>
      <c r="BH380" s="151">
        <f t="shared" si="87"/>
        <v>0</v>
      </c>
      <c r="BI380" s="151">
        <f t="shared" si="88"/>
        <v>0</v>
      </c>
      <c r="BJ380" s="13" t="s">
        <v>82</v>
      </c>
      <c r="BK380" s="151">
        <f t="shared" si="89"/>
        <v>0</v>
      </c>
      <c r="BL380" s="13" t="s">
        <v>134</v>
      </c>
      <c r="BM380" s="150" t="s">
        <v>1213</v>
      </c>
    </row>
    <row r="381" spans="2:65" s="1" customFormat="1" ht="24" customHeight="1">
      <c r="B381" s="114"/>
      <c r="C381" s="140" t="s">
        <v>1214</v>
      </c>
      <c r="D381" s="140" t="s">
        <v>130</v>
      </c>
      <c r="E381" s="141" t="s">
        <v>1215</v>
      </c>
      <c r="F381" s="142" t="s">
        <v>1216</v>
      </c>
      <c r="G381" s="143" t="s">
        <v>154</v>
      </c>
      <c r="H381" s="144">
        <v>4</v>
      </c>
      <c r="I381" s="165"/>
      <c r="J381" s="145">
        <f t="shared" si="80"/>
        <v>0</v>
      </c>
      <c r="K381" s="142" t="s">
        <v>1</v>
      </c>
      <c r="L381" s="27"/>
      <c r="M381" s="146" t="s">
        <v>1</v>
      </c>
      <c r="N381" s="147" t="s">
        <v>39</v>
      </c>
      <c r="O381" s="148">
        <v>0.26</v>
      </c>
      <c r="P381" s="148">
        <f t="shared" si="81"/>
        <v>1.04</v>
      </c>
      <c r="Q381" s="148">
        <v>7.0004850000000005E-4</v>
      </c>
      <c r="R381" s="148">
        <f t="shared" si="82"/>
        <v>2.8001940000000002E-3</v>
      </c>
      <c r="S381" s="148">
        <v>0</v>
      </c>
      <c r="T381" s="149">
        <f t="shared" si="83"/>
        <v>0</v>
      </c>
      <c r="AR381" s="150" t="s">
        <v>134</v>
      </c>
      <c r="AT381" s="150" t="s">
        <v>130</v>
      </c>
      <c r="AU381" s="150" t="s">
        <v>84</v>
      </c>
      <c r="AY381" s="13" t="s">
        <v>127</v>
      </c>
      <c r="BE381" s="151">
        <f t="shared" si="84"/>
        <v>0</v>
      </c>
      <c r="BF381" s="151">
        <f t="shared" si="85"/>
        <v>0</v>
      </c>
      <c r="BG381" s="151">
        <f t="shared" si="86"/>
        <v>0</v>
      </c>
      <c r="BH381" s="151">
        <f t="shared" si="87"/>
        <v>0</v>
      </c>
      <c r="BI381" s="151">
        <f t="shared" si="88"/>
        <v>0</v>
      </c>
      <c r="BJ381" s="13" t="s">
        <v>82</v>
      </c>
      <c r="BK381" s="151">
        <f t="shared" si="89"/>
        <v>0</v>
      </c>
      <c r="BL381" s="13" t="s">
        <v>134</v>
      </c>
      <c r="BM381" s="150" t="s">
        <v>1217</v>
      </c>
    </row>
    <row r="382" spans="2:65" s="1" customFormat="1" ht="24" customHeight="1">
      <c r="B382" s="114"/>
      <c r="C382" s="140" t="s">
        <v>1218</v>
      </c>
      <c r="D382" s="140" t="s">
        <v>130</v>
      </c>
      <c r="E382" s="141" t="s">
        <v>1219</v>
      </c>
      <c r="F382" s="142" t="s">
        <v>1220</v>
      </c>
      <c r="G382" s="143" t="s">
        <v>154</v>
      </c>
      <c r="H382" s="144">
        <v>4</v>
      </c>
      <c r="I382" s="165"/>
      <c r="J382" s="145">
        <f t="shared" si="80"/>
        <v>0</v>
      </c>
      <c r="K382" s="142" t="s">
        <v>1</v>
      </c>
      <c r="L382" s="27"/>
      <c r="M382" s="146" t="s">
        <v>1</v>
      </c>
      <c r="N382" s="147" t="s">
        <v>39</v>
      </c>
      <c r="O382" s="148">
        <v>0.34</v>
      </c>
      <c r="P382" s="148">
        <f t="shared" si="81"/>
        <v>1.36</v>
      </c>
      <c r="Q382" s="148">
        <v>1.0700485E-3</v>
      </c>
      <c r="R382" s="148">
        <f t="shared" si="82"/>
        <v>4.2801940000000002E-3</v>
      </c>
      <c r="S382" s="148">
        <v>0</v>
      </c>
      <c r="T382" s="149">
        <f t="shared" si="83"/>
        <v>0</v>
      </c>
      <c r="AR382" s="150" t="s">
        <v>134</v>
      </c>
      <c r="AT382" s="150" t="s">
        <v>130</v>
      </c>
      <c r="AU382" s="150" t="s">
        <v>84</v>
      </c>
      <c r="AY382" s="13" t="s">
        <v>127</v>
      </c>
      <c r="BE382" s="151">
        <f t="shared" si="84"/>
        <v>0</v>
      </c>
      <c r="BF382" s="151">
        <f t="shared" si="85"/>
        <v>0</v>
      </c>
      <c r="BG382" s="151">
        <f t="shared" si="86"/>
        <v>0</v>
      </c>
      <c r="BH382" s="151">
        <f t="shared" si="87"/>
        <v>0</v>
      </c>
      <c r="BI382" s="151">
        <f t="shared" si="88"/>
        <v>0</v>
      </c>
      <c r="BJ382" s="13" t="s">
        <v>82</v>
      </c>
      <c r="BK382" s="151">
        <f t="shared" si="89"/>
        <v>0</v>
      </c>
      <c r="BL382" s="13" t="s">
        <v>134</v>
      </c>
      <c r="BM382" s="150" t="s">
        <v>1221</v>
      </c>
    </row>
    <row r="383" spans="2:65" s="1" customFormat="1" ht="16.5" customHeight="1">
      <c r="B383" s="114"/>
      <c r="C383" s="140" t="s">
        <v>1222</v>
      </c>
      <c r="D383" s="140" t="s">
        <v>130</v>
      </c>
      <c r="E383" s="141" t="s">
        <v>1223</v>
      </c>
      <c r="F383" s="142" t="s">
        <v>1224</v>
      </c>
      <c r="G383" s="143" t="s">
        <v>154</v>
      </c>
      <c r="H383" s="144">
        <v>4</v>
      </c>
      <c r="I383" s="165"/>
      <c r="J383" s="145">
        <f t="shared" si="80"/>
        <v>0</v>
      </c>
      <c r="K383" s="142" t="s">
        <v>1</v>
      </c>
      <c r="L383" s="27"/>
      <c r="M383" s="146" t="s">
        <v>1</v>
      </c>
      <c r="N383" s="147" t="s">
        <v>39</v>
      </c>
      <c r="O383" s="148">
        <v>0.41</v>
      </c>
      <c r="P383" s="148">
        <f t="shared" si="81"/>
        <v>1.64</v>
      </c>
      <c r="Q383" s="148">
        <v>1.6800484999999999E-3</v>
      </c>
      <c r="R383" s="148">
        <f t="shared" si="82"/>
        <v>6.7201939999999996E-3</v>
      </c>
      <c r="S383" s="148">
        <v>0</v>
      </c>
      <c r="T383" s="149">
        <f t="shared" si="83"/>
        <v>0</v>
      </c>
      <c r="AR383" s="150" t="s">
        <v>134</v>
      </c>
      <c r="AT383" s="150" t="s">
        <v>130</v>
      </c>
      <c r="AU383" s="150" t="s">
        <v>84</v>
      </c>
      <c r="AY383" s="13" t="s">
        <v>127</v>
      </c>
      <c r="BE383" s="151">
        <f t="shared" si="84"/>
        <v>0</v>
      </c>
      <c r="BF383" s="151">
        <f t="shared" si="85"/>
        <v>0</v>
      </c>
      <c r="BG383" s="151">
        <f t="shared" si="86"/>
        <v>0</v>
      </c>
      <c r="BH383" s="151">
        <f t="shared" si="87"/>
        <v>0</v>
      </c>
      <c r="BI383" s="151">
        <f t="shared" si="88"/>
        <v>0</v>
      </c>
      <c r="BJ383" s="13" t="s">
        <v>82</v>
      </c>
      <c r="BK383" s="151">
        <f t="shared" si="89"/>
        <v>0</v>
      </c>
      <c r="BL383" s="13" t="s">
        <v>134</v>
      </c>
      <c r="BM383" s="150" t="s">
        <v>1225</v>
      </c>
    </row>
    <row r="384" spans="2:65" s="1" customFormat="1" ht="24" customHeight="1">
      <c r="B384" s="114"/>
      <c r="C384" s="140" t="s">
        <v>1226</v>
      </c>
      <c r="D384" s="140" t="s">
        <v>130</v>
      </c>
      <c r="E384" s="141" t="s">
        <v>1227</v>
      </c>
      <c r="F384" s="142" t="s">
        <v>1228</v>
      </c>
      <c r="G384" s="143" t="s">
        <v>154</v>
      </c>
      <c r="H384" s="144">
        <v>1</v>
      </c>
      <c r="I384" s="165"/>
      <c r="J384" s="145">
        <f t="shared" si="80"/>
        <v>0</v>
      </c>
      <c r="K384" s="142" t="s">
        <v>1</v>
      </c>
      <c r="L384" s="27"/>
      <c r="M384" s="146" t="s">
        <v>1</v>
      </c>
      <c r="N384" s="147" t="s">
        <v>39</v>
      </c>
      <c r="O384" s="148">
        <v>0.14599999999999999</v>
      </c>
      <c r="P384" s="148">
        <f t="shared" si="81"/>
        <v>0.14599999999999999</v>
      </c>
      <c r="Q384" s="148">
        <v>1.0000000000000001E-5</v>
      </c>
      <c r="R384" s="148">
        <f t="shared" si="82"/>
        <v>1.0000000000000001E-5</v>
      </c>
      <c r="S384" s="148">
        <v>4.0000000000000002E-4</v>
      </c>
      <c r="T384" s="149">
        <f t="shared" si="83"/>
        <v>4.0000000000000002E-4</v>
      </c>
      <c r="AR384" s="150" t="s">
        <v>134</v>
      </c>
      <c r="AT384" s="150" t="s">
        <v>130</v>
      </c>
      <c r="AU384" s="150" t="s">
        <v>84</v>
      </c>
      <c r="AY384" s="13" t="s">
        <v>127</v>
      </c>
      <c r="BE384" s="151">
        <f t="shared" si="84"/>
        <v>0</v>
      </c>
      <c r="BF384" s="151">
        <f t="shared" si="85"/>
        <v>0</v>
      </c>
      <c r="BG384" s="151">
        <f t="shared" si="86"/>
        <v>0</v>
      </c>
      <c r="BH384" s="151">
        <f t="shared" si="87"/>
        <v>0</v>
      </c>
      <c r="BI384" s="151">
        <f t="shared" si="88"/>
        <v>0</v>
      </c>
      <c r="BJ384" s="13" t="s">
        <v>82</v>
      </c>
      <c r="BK384" s="151">
        <f t="shared" si="89"/>
        <v>0</v>
      </c>
      <c r="BL384" s="13" t="s">
        <v>134</v>
      </c>
      <c r="BM384" s="150" t="s">
        <v>1229</v>
      </c>
    </row>
    <row r="385" spans="2:65" s="1" customFormat="1" ht="24" customHeight="1">
      <c r="B385" s="114"/>
      <c r="C385" s="140" t="s">
        <v>1230</v>
      </c>
      <c r="D385" s="140" t="s">
        <v>130</v>
      </c>
      <c r="E385" s="141" t="s">
        <v>1231</v>
      </c>
      <c r="F385" s="142" t="s">
        <v>1232</v>
      </c>
      <c r="G385" s="143" t="s">
        <v>154</v>
      </c>
      <c r="H385" s="144">
        <v>8</v>
      </c>
      <c r="I385" s="165"/>
      <c r="J385" s="145">
        <f t="shared" si="80"/>
        <v>0</v>
      </c>
      <c r="K385" s="142" t="s">
        <v>1</v>
      </c>
      <c r="L385" s="27"/>
      <c r="M385" s="146" t="s">
        <v>1</v>
      </c>
      <c r="N385" s="147" t="s">
        <v>39</v>
      </c>
      <c r="O385" s="148">
        <v>0.38100000000000001</v>
      </c>
      <c r="P385" s="148">
        <f t="shared" si="81"/>
        <v>3.048</v>
      </c>
      <c r="Q385" s="148">
        <v>5.6804849999999999E-4</v>
      </c>
      <c r="R385" s="148">
        <f t="shared" si="82"/>
        <v>4.5443879999999999E-3</v>
      </c>
      <c r="S385" s="148">
        <v>0</v>
      </c>
      <c r="T385" s="149">
        <f t="shared" si="83"/>
        <v>0</v>
      </c>
      <c r="AR385" s="150" t="s">
        <v>134</v>
      </c>
      <c r="AT385" s="150" t="s">
        <v>130</v>
      </c>
      <c r="AU385" s="150" t="s">
        <v>84</v>
      </c>
      <c r="AY385" s="13" t="s">
        <v>127</v>
      </c>
      <c r="BE385" s="151">
        <f t="shared" si="84"/>
        <v>0</v>
      </c>
      <c r="BF385" s="151">
        <f t="shared" si="85"/>
        <v>0</v>
      </c>
      <c r="BG385" s="151">
        <f t="shared" si="86"/>
        <v>0</v>
      </c>
      <c r="BH385" s="151">
        <f t="shared" si="87"/>
        <v>0</v>
      </c>
      <c r="BI385" s="151">
        <f t="shared" si="88"/>
        <v>0</v>
      </c>
      <c r="BJ385" s="13" t="s">
        <v>82</v>
      </c>
      <c r="BK385" s="151">
        <f t="shared" si="89"/>
        <v>0</v>
      </c>
      <c r="BL385" s="13" t="s">
        <v>134</v>
      </c>
      <c r="BM385" s="150" t="s">
        <v>1233</v>
      </c>
    </row>
    <row r="386" spans="2:65" s="1" customFormat="1" ht="24" customHeight="1">
      <c r="B386" s="114"/>
      <c r="C386" s="140" t="s">
        <v>1234</v>
      </c>
      <c r="D386" s="140" t="s">
        <v>130</v>
      </c>
      <c r="E386" s="141" t="s">
        <v>1235</v>
      </c>
      <c r="F386" s="142" t="s">
        <v>1236</v>
      </c>
      <c r="G386" s="143" t="s">
        <v>154</v>
      </c>
      <c r="H386" s="144">
        <v>2</v>
      </c>
      <c r="I386" s="165"/>
      <c r="J386" s="145">
        <f t="shared" si="80"/>
        <v>0</v>
      </c>
      <c r="K386" s="142" t="s">
        <v>1</v>
      </c>
      <c r="L386" s="27"/>
      <c r="M386" s="146" t="s">
        <v>1</v>
      </c>
      <c r="N386" s="147" t="s">
        <v>39</v>
      </c>
      <c r="O386" s="148">
        <v>0.38100000000000001</v>
      </c>
      <c r="P386" s="148">
        <f t="shared" si="81"/>
        <v>0.76200000000000001</v>
      </c>
      <c r="Q386" s="148">
        <v>5.1804849999999996E-4</v>
      </c>
      <c r="R386" s="148">
        <f t="shared" si="82"/>
        <v>1.0360969999999999E-3</v>
      </c>
      <c r="S386" s="148">
        <v>0</v>
      </c>
      <c r="T386" s="149">
        <f t="shared" si="83"/>
        <v>0</v>
      </c>
      <c r="AR386" s="150" t="s">
        <v>134</v>
      </c>
      <c r="AT386" s="150" t="s">
        <v>130</v>
      </c>
      <c r="AU386" s="150" t="s">
        <v>84</v>
      </c>
      <c r="AY386" s="13" t="s">
        <v>127</v>
      </c>
      <c r="BE386" s="151">
        <f t="shared" si="84"/>
        <v>0</v>
      </c>
      <c r="BF386" s="151">
        <f t="shared" si="85"/>
        <v>0</v>
      </c>
      <c r="BG386" s="151">
        <f t="shared" si="86"/>
        <v>0</v>
      </c>
      <c r="BH386" s="151">
        <f t="shared" si="87"/>
        <v>0</v>
      </c>
      <c r="BI386" s="151">
        <f t="shared" si="88"/>
        <v>0</v>
      </c>
      <c r="BJ386" s="13" t="s">
        <v>82</v>
      </c>
      <c r="BK386" s="151">
        <f t="shared" si="89"/>
        <v>0</v>
      </c>
      <c r="BL386" s="13" t="s">
        <v>134</v>
      </c>
      <c r="BM386" s="150" t="s">
        <v>1237</v>
      </c>
    </row>
    <row r="387" spans="2:65" s="1" customFormat="1" ht="16.5" customHeight="1">
      <c r="B387" s="114"/>
      <c r="C387" s="140" t="s">
        <v>1238</v>
      </c>
      <c r="D387" s="140" t="s">
        <v>130</v>
      </c>
      <c r="E387" s="141" t="s">
        <v>1239</v>
      </c>
      <c r="F387" s="142" t="s">
        <v>1240</v>
      </c>
      <c r="G387" s="143" t="s">
        <v>154</v>
      </c>
      <c r="H387" s="144">
        <v>7</v>
      </c>
      <c r="I387" s="165"/>
      <c r="J387" s="145">
        <f t="shared" si="80"/>
        <v>0</v>
      </c>
      <c r="K387" s="142" t="s">
        <v>1</v>
      </c>
      <c r="L387" s="27"/>
      <c r="M387" s="146" t="s">
        <v>1</v>
      </c>
      <c r="N387" s="147" t="s">
        <v>39</v>
      </c>
      <c r="O387" s="148">
        <v>2.1000000000000001E-2</v>
      </c>
      <c r="P387" s="148">
        <f t="shared" si="81"/>
        <v>0.14700000000000002</v>
      </c>
      <c r="Q387" s="148">
        <v>0</v>
      </c>
      <c r="R387" s="148">
        <f t="shared" si="82"/>
        <v>0</v>
      </c>
      <c r="S387" s="148">
        <v>1.91E-3</v>
      </c>
      <c r="T387" s="149">
        <f t="shared" si="83"/>
        <v>1.337E-2</v>
      </c>
      <c r="AR387" s="150" t="s">
        <v>134</v>
      </c>
      <c r="AT387" s="150" t="s">
        <v>130</v>
      </c>
      <c r="AU387" s="150" t="s">
        <v>84</v>
      </c>
      <c r="AY387" s="13" t="s">
        <v>127</v>
      </c>
      <c r="BE387" s="151">
        <f t="shared" si="84"/>
        <v>0</v>
      </c>
      <c r="BF387" s="151">
        <f t="shared" si="85"/>
        <v>0</v>
      </c>
      <c r="BG387" s="151">
        <f t="shared" si="86"/>
        <v>0</v>
      </c>
      <c r="BH387" s="151">
        <f t="shared" si="87"/>
        <v>0</v>
      </c>
      <c r="BI387" s="151">
        <f t="shared" si="88"/>
        <v>0</v>
      </c>
      <c r="BJ387" s="13" t="s">
        <v>82</v>
      </c>
      <c r="BK387" s="151">
        <f t="shared" si="89"/>
        <v>0</v>
      </c>
      <c r="BL387" s="13" t="s">
        <v>134</v>
      </c>
      <c r="BM387" s="150" t="s">
        <v>1241</v>
      </c>
    </row>
    <row r="388" spans="2:65" s="1" customFormat="1" ht="16.5" customHeight="1">
      <c r="B388" s="114"/>
      <c r="C388" s="140" t="s">
        <v>1242</v>
      </c>
      <c r="D388" s="140" t="s">
        <v>130</v>
      </c>
      <c r="E388" s="141" t="s">
        <v>1243</v>
      </c>
      <c r="F388" s="142" t="s">
        <v>170</v>
      </c>
      <c r="G388" s="143" t="s">
        <v>154</v>
      </c>
      <c r="H388" s="144">
        <v>5</v>
      </c>
      <c r="I388" s="165"/>
      <c r="J388" s="145">
        <f t="shared" si="80"/>
        <v>0</v>
      </c>
      <c r="K388" s="142" t="s">
        <v>1</v>
      </c>
      <c r="L388" s="27"/>
      <c r="M388" s="146" t="s">
        <v>1</v>
      </c>
      <c r="N388" s="147" t="s">
        <v>39</v>
      </c>
      <c r="O388" s="148">
        <v>0.5</v>
      </c>
      <c r="P388" s="148">
        <f t="shared" si="81"/>
        <v>2.5</v>
      </c>
      <c r="Q388" s="148">
        <v>2.0049999999999999E-5</v>
      </c>
      <c r="R388" s="148">
        <f t="shared" si="82"/>
        <v>1.0025E-4</v>
      </c>
      <c r="S388" s="148">
        <v>0</v>
      </c>
      <c r="T388" s="149">
        <f t="shared" si="83"/>
        <v>0</v>
      </c>
      <c r="AR388" s="150" t="s">
        <v>134</v>
      </c>
      <c r="AT388" s="150" t="s">
        <v>130</v>
      </c>
      <c r="AU388" s="150" t="s">
        <v>84</v>
      </c>
      <c r="AY388" s="13" t="s">
        <v>127</v>
      </c>
      <c r="BE388" s="151">
        <f t="shared" si="84"/>
        <v>0</v>
      </c>
      <c r="BF388" s="151">
        <f t="shared" si="85"/>
        <v>0</v>
      </c>
      <c r="BG388" s="151">
        <f t="shared" si="86"/>
        <v>0</v>
      </c>
      <c r="BH388" s="151">
        <f t="shared" si="87"/>
        <v>0</v>
      </c>
      <c r="BI388" s="151">
        <f t="shared" si="88"/>
        <v>0</v>
      </c>
      <c r="BJ388" s="13" t="s">
        <v>82</v>
      </c>
      <c r="BK388" s="151">
        <f t="shared" si="89"/>
        <v>0</v>
      </c>
      <c r="BL388" s="13" t="s">
        <v>134</v>
      </c>
      <c r="BM388" s="150" t="s">
        <v>1244</v>
      </c>
    </row>
    <row r="389" spans="2:65" s="1" customFormat="1" ht="24" customHeight="1">
      <c r="B389" s="114"/>
      <c r="C389" s="152" t="s">
        <v>1245</v>
      </c>
      <c r="D389" s="152" t="s">
        <v>173</v>
      </c>
      <c r="E389" s="153" t="s">
        <v>1246</v>
      </c>
      <c r="F389" s="154" t="s">
        <v>175</v>
      </c>
      <c r="G389" s="155" t="s">
        <v>154</v>
      </c>
      <c r="H389" s="156">
        <v>5</v>
      </c>
      <c r="I389" s="166"/>
      <c r="J389" s="157">
        <f t="shared" si="80"/>
        <v>0</v>
      </c>
      <c r="K389" s="154" t="s">
        <v>1</v>
      </c>
      <c r="L389" s="158"/>
      <c r="M389" s="159" t="s">
        <v>1</v>
      </c>
      <c r="N389" s="160" t="s">
        <v>39</v>
      </c>
      <c r="O389" s="148">
        <v>0</v>
      </c>
      <c r="P389" s="148">
        <f t="shared" si="81"/>
        <v>0</v>
      </c>
      <c r="Q389" s="148">
        <v>4.0000000000000002E-4</v>
      </c>
      <c r="R389" s="148">
        <f t="shared" si="82"/>
        <v>2E-3</v>
      </c>
      <c r="S389" s="148">
        <v>0</v>
      </c>
      <c r="T389" s="149">
        <f t="shared" si="83"/>
        <v>0</v>
      </c>
      <c r="AR389" s="150" t="s">
        <v>176</v>
      </c>
      <c r="AT389" s="150" t="s">
        <v>173</v>
      </c>
      <c r="AU389" s="150" t="s">
        <v>84</v>
      </c>
      <c r="AY389" s="13" t="s">
        <v>127</v>
      </c>
      <c r="BE389" s="151">
        <f t="shared" si="84"/>
        <v>0</v>
      </c>
      <c r="BF389" s="151">
        <f t="shared" si="85"/>
        <v>0</v>
      </c>
      <c r="BG389" s="151">
        <f t="shared" si="86"/>
        <v>0</v>
      </c>
      <c r="BH389" s="151">
        <f t="shared" si="87"/>
        <v>0</v>
      </c>
      <c r="BI389" s="151">
        <f t="shared" si="88"/>
        <v>0</v>
      </c>
      <c r="BJ389" s="13" t="s">
        <v>82</v>
      </c>
      <c r="BK389" s="151">
        <f t="shared" si="89"/>
        <v>0</v>
      </c>
      <c r="BL389" s="13" t="s">
        <v>134</v>
      </c>
      <c r="BM389" s="150" t="s">
        <v>1247</v>
      </c>
    </row>
    <row r="390" spans="2:65" s="1" customFormat="1" ht="24" customHeight="1">
      <c r="B390" s="114"/>
      <c r="C390" s="152" t="s">
        <v>1248</v>
      </c>
      <c r="D390" s="152" t="s">
        <v>173</v>
      </c>
      <c r="E390" s="153" t="s">
        <v>179</v>
      </c>
      <c r="F390" s="154" t="s">
        <v>180</v>
      </c>
      <c r="G390" s="155" t="s">
        <v>154</v>
      </c>
      <c r="H390" s="156">
        <v>5</v>
      </c>
      <c r="I390" s="166"/>
      <c r="J390" s="157">
        <f t="shared" ref="J390:J397" si="90">ROUND(I390*H390,2)</f>
        <v>0</v>
      </c>
      <c r="K390" s="154" t="s">
        <v>1</v>
      </c>
      <c r="L390" s="158"/>
      <c r="M390" s="159" t="s">
        <v>1</v>
      </c>
      <c r="N390" s="160" t="s">
        <v>39</v>
      </c>
      <c r="O390" s="148">
        <v>0</v>
      </c>
      <c r="P390" s="148">
        <f t="shared" ref="P390:P397" si="91">O390*H390</f>
        <v>0</v>
      </c>
      <c r="Q390" s="148">
        <v>1E-4</v>
      </c>
      <c r="R390" s="148">
        <f t="shared" ref="R390:R397" si="92">Q390*H390</f>
        <v>5.0000000000000001E-4</v>
      </c>
      <c r="S390" s="148">
        <v>0</v>
      </c>
      <c r="T390" s="149">
        <f t="shared" ref="T390:T397" si="93">S390*H390</f>
        <v>0</v>
      </c>
      <c r="AR390" s="150" t="s">
        <v>176</v>
      </c>
      <c r="AT390" s="150" t="s">
        <v>173</v>
      </c>
      <c r="AU390" s="150" t="s">
        <v>84</v>
      </c>
      <c r="AY390" s="13" t="s">
        <v>127</v>
      </c>
      <c r="BE390" s="151">
        <f t="shared" ref="BE390:BE397" si="94">IF(N390="základní",J390,0)</f>
        <v>0</v>
      </c>
      <c r="BF390" s="151">
        <f t="shared" ref="BF390:BF397" si="95">IF(N390="snížená",J390,0)</f>
        <v>0</v>
      </c>
      <c r="BG390" s="151">
        <f t="shared" ref="BG390:BG397" si="96">IF(N390="zákl. přenesená",J390,0)</f>
        <v>0</v>
      </c>
      <c r="BH390" s="151">
        <f t="shared" ref="BH390:BH397" si="97">IF(N390="sníž. přenesená",J390,0)</f>
        <v>0</v>
      </c>
      <c r="BI390" s="151">
        <f t="shared" ref="BI390:BI397" si="98">IF(N390="nulová",J390,0)</f>
        <v>0</v>
      </c>
      <c r="BJ390" s="13" t="s">
        <v>82</v>
      </c>
      <c r="BK390" s="151">
        <f t="shared" ref="BK390:BK397" si="99">ROUND(I390*H390,2)</f>
        <v>0</v>
      </c>
      <c r="BL390" s="13" t="s">
        <v>134</v>
      </c>
      <c r="BM390" s="150" t="s">
        <v>1249</v>
      </c>
    </row>
    <row r="391" spans="2:65" s="1" customFormat="1" ht="24" customHeight="1">
      <c r="B391" s="114"/>
      <c r="C391" s="152" t="s">
        <v>1250</v>
      </c>
      <c r="D391" s="152" t="s">
        <v>173</v>
      </c>
      <c r="E391" s="153" t="s">
        <v>183</v>
      </c>
      <c r="F391" s="154" t="s">
        <v>184</v>
      </c>
      <c r="G391" s="155" t="s">
        <v>154</v>
      </c>
      <c r="H391" s="156">
        <v>5</v>
      </c>
      <c r="I391" s="166"/>
      <c r="J391" s="157">
        <f t="shared" si="90"/>
        <v>0</v>
      </c>
      <c r="K391" s="154" t="s">
        <v>1</v>
      </c>
      <c r="L391" s="158"/>
      <c r="M391" s="159" t="s">
        <v>1</v>
      </c>
      <c r="N391" s="160" t="s">
        <v>39</v>
      </c>
      <c r="O391" s="148">
        <v>0</v>
      </c>
      <c r="P391" s="148">
        <f t="shared" si="91"/>
        <v>0</v>
      </c>
      <c r="Q391" s="148">
        <v>1.0000000000000001E-5</v>
      </c>
      <c r="R391" s="148">
        <f t="shared" si="92"/>
        <v>5.0000000000000002E-5</v>
      </c>
      <c r="S391" s="148">
        <v>0</v>
      </c>
      <c r="T391" s="149">
        <f t="shared" si="93"/>
        <v>0</v>
      </c>
      <c r="AR391" s="150" t="s">
        <v>176</v>
      </c>
      <c r="AT391" s="150" t="s">
        <v>173</v>
      </c>
      <c r="AU391" s="150" t="s">
        <v>84</v>
      </c>
      <c r="AY391" s="13" t="s">
        <v>127</v>
      </c>
      <c r="BE391" s="151">
        <f t="shared" si="94"/>
        <v>0</v>
      </c>
      <c r="BF391" s="151">
        <f t="shared" si="95"/>
        <v>0</v>
      </c>
      <c r="BG391" s="151">
        <f t="shared" si="96"/>
        <v>0</v>
      </c>
      <c r="BH391" s="151">
        <f t="shared" si="97"/>
        <v>0</v>
      </c>
      <c r="BI391" s="151">
        <f t="shared" si="98"/>
        <v>0</v>
      </c>
      <c r="BJ391" s="13" t="s">
        <v>82</v>
      </c>
      <c r="BK391" s="151">
        <f t="shared" si="99"/>
        <v>0</v>
      </c>
      <c r="BL391" s="13" t="s">
        <v>134</v>
      </c>
      <c r="BM391" s="150" t="s">
        <v>1251</v>
      </c>
    </row>
    <row r="392" spans="2:65" s="1" customFormat="1" ht="24" customHeight="1">
      <c r="B392" s="114"/>
      <c r="C392" s="152" t="s">
        <v>1252</v>
      </c>
      <c r="D392" s="152" t="s">
        <v>173</v>
      </c>
      <c r="E392" s="153" t="s">
        <v>1253</v>
      </c>
      <c r="F392" s="154" t="s">
        <v>1254</v>
      </c>
      <c r="G392" s="155" t="s">
        <v>154</v>
      </c>
      <c r="H392" s="156">
        <v>4</v>
      </c>
      <c r="I392" s="166"/>
      <c r="J392" s="157">
        <f t="shared" si="90"/>
        <v>0</v>
      </c>
      <c r="K392" s="154" t="s">
        <v>1</v>
      </c>
      <c r="L392" s="158"/>
      <c r="M392" s="159" t="s">
        <v>1</v>
      </c>
      <c r="N392" s="160" t="s">
        <v>39</v>
      </c>
      <c r="O392" s="148">
        <v>0</v>
      </c>
      <c r="P392" s="148">
        <f t="shared" si="91"/>
        <v>0</v>
      </c>
      <c r="Q392" s="148">
        <v>6.4999999999999997E-4</v>
      </c>
      <c r="R392" s="148">
        <f t="shared" si="92"/>
        <v>2.5999999999999999E-3</v>
      </c>
      <c r="S392" s="148">
        <v>0</v>
      </c>
      <c r="T392" s="149">
        <f t="shared" si="93"/>
        <v>0</v>
      </c>
      <c r="AR392" s="150" t="s">
        <v>176</v>
      </c>
      <c r="AT392" s="150" t="s">
        <v>173</v>
      </c>
      <c r="AU392" s="150" t="s">
        <v>84</v>
      </c>
      <c r="AY392" s="13" t="s">
        <v>127</v>
      </c>
      <c r="BE392" s="151">
        <f t="shared" si="94"/>
        <v>0</v>
      </c>
      <c r="BF392" s="151">
        <f t="shared" si="95"/>
        <v>0</v>
      </c>
      <c r="BG392" s="151">
        <f t="shared" si="96"/>
        <v>0</v>
      </c>
      <c r="BH392" s="151">
        <f t="shared" si="97"/>
        <v>0</v>
      </c>
      <c r="BI392" s="151">
        <f t="shared" si="98"/>
        <v>0</v>
      </c>
      <c r="BJ392" s="13" t="s">
        <v>82</v>
      </c>
      <c r="BK392" s="151">
        <f t="shared" si="99"/>
        <v>0</v>
      </c>
      <c r="BL392" s="13" t="s">
        <v>134</v>
      </c>
      <c r="BM392" s="150" t="s">
        <v>1255</v>
      </c>
    </row>
    <row r="393" spans="2:65" s="1" customFormat="1" ht="16.5" customHeight="1">
      <c r="B393" s="114"/>
      <c r="C393" s="140" t="s">
        <v>1256</v>
      </c>
      <c r="D393" s="140" t="s">
        <v>130</v>
      </c>
      <c r="E393" s="141" t="s">
        <v>1257</v>
      </c>
      <c r="F393" s="142" t="s">
        <v>1258</v>
      </c>
      <c r="G393" s="143" t="s">
        <v>154</v>
      </c>
      <c r="H393" s="144">
        <v>16</v>
      </c>
      <c r="I393" s="165"/>
      <c r="J393" s="145">
        <f t="shared" si="90"/>
        <v>0</v>
      </c>
      <c r="K393" s="142" t="s">
        <v>1</v>
      </c>
      <c r="L393" s="27"/>
      <c r="M393" s="146" t="s">
        <v>1</v>
      </c>
      <c r="N393" s="147" t="s">
        <v>39</v>
      </c>
      <c r="O393" s="148">
        <v>0.27800000000000002</v>
      </c>
      <c r="P393" s="148">
        <f t="shared" si="91"/>
        <v>4.4480000000000004</v>
      </c>
      <c r="Q393" s="148">
        <v>2.3499999999999999E-4</v>
      </c>
      <c r="R393" s="148">
        <f t="shared" si="92"/>
        <v>3.7599999999999999E-3</v>
      </c>
      <c r="S393" s="148">
        <v>0</v>
      </c>
      <c r="T393" s="149">
        <f t="shared" si="93"/>
        <v>0</v>
      </c>
      <c r="AR393" s="150" t="s">
        <v>134</v>
      </c>
      <c r="AT393" s="150" t="s">
        <v>130</v>
      </c>
      <c r="AU393" s="150" t="s">
        <v>84</v>
      </c>
      <c r="AY393" s="13" t="s">
        <v>127</v>
      </c>
      <c r="BE393" s="151">
        <f t="shared" si="94"/>
        <v>0</v>
      </c>
      <c r="BF393" s="151">
        <f t="shared" si="95"/>
        <v>0</v>
      </c>
      <c r="BG393" s="151">
        <f t="shared" si="96"/>
        <v>0</v>
      </c>
      <c r="BH393" s="151">
        <f t="shared" si="97"/>
        <v>0</v>
      </c>
      <c r="BI393" s="151">
        <f t="shared" si="98"/>
        <v>0</v>
      </c>
      <c r="BJ393" s="13" t="s">
        <v>82</v>
      </c>
      <c r="BK393" s="151">
        <f t="shared" si="99"/>
        <v>0</v>
      </c>
      <c r="BL393" s="13" t="s">
        <v>134</v>
      </c>
      <c r="BM393" s="150" t="s">
        <v>1259</v>
      </c>
    </row>
    <row r="394" spans="2:65" s="1" customFormat="1" ht="24" customHeight="1">
      <c r="B394" s="114"/>
      <c r="C394" s="140" t="s">
        <v>1260</v>
      </c>
      <c r="D394" s="140" t="s">
        <v>130</v>
      </c>
      <c r="E394" s="141" t="s">
        <v>1261</v>
      </c>
      <c r="F394" s="142" t="s">
        <v>1262</v>
      </c>
      <c r="G394" s="143" t="s">
        <v>248</v>
      </c>
      <c r="H394" s="144">
        <v>0.18099999999999999</v>
      </c>
      <c r="I394" s="165"/>
      <c r="J394" s="145">
        <f t="shared" si="90"/>
        <v>0</v>
      </c>
      <c r="K394" s="142" t="s">
        <v>1</v>
      </c>
      <c r="L394" s="27"/>
      <c r="M394" s="146" t="s">
        <v>1</v>
      </c>
      <c r="N394" s="147" t="s">
        <v>39</v>
      </c>
      <c r="O394" s="148">
        <v>2.5750000000000002</v>
      </c>
      <c r="P394" s="148">
        <f t="shared" si="91"/>
        <v>0.46607500000000002</v>
      </c>
      <c r="Q394" s="148">
        <v>0</v>
      </c>
      <c r="R394" s="148">
        <f t="shared" si="92"/>
        <v>0</v>
      </c>
      <c r="S394" s="148">
        <v>0</v>
      </c>
      <c r="T394" s="149">
        <f t="shared" si="93"/>
        <v>0</v>
      </c>
      <c r="AR394" s="150" t="s">
        <v>134</v>
      </c>
      <c r="AT394" s="150" t="s">
        <v>130</v>
      </c>
      <c r="AU394" s="150" t="s">
        <v>84</v>
      </c>
      <c r="AY394" s="13" t="s">
        <v>127</v>
      </c>
      <c r="BE394" s="151">
        <f t="shared" si="94"/>
        <v>0</v>
      </c>
      <c r="BF394" s="151">
        <f t="shared" si="95"/>
        <v>0</v>
      </c>
      <c r="BG394" s="151">
        <f t="shared" si="96"/>
        <v>0</v>
      </c>
      <c r="BH394" s="151">
        <f t="shared" si="97"/>
        <v>0</v>
      </c>
      <c r="BI394" s="151">
        <f t="shared" si="98"/>
        <v>0</v>
      </c>
      <c r="BJ394" s="13" t="s">
        <v>82</v>
      </c>
      <c r="BK394" s="151">
        <f t="shared" si="99"/>
        <v>0</v>
      </c>
      <c r="BL394" s="13" t="s">
        <v>134</v>
      </c>
      <c r="BM394" s="150" t="s">
        <v>1263</v>
      </c>
    </row>
    <row r="395" spans="2:65" s="1" customFormat="1" ht="16.5" customHeight="1">
      <c r="B395" s="114"/>
      <c r="C395" s="140" t="s">
        <v>1264</v>
      </c>
      <c r="D395" s="140" t="s">
        <v>130</v>
      </c>
      <c r="E395" s="141" t="s">
        <v>1265</v>
      </c>
      <c r="F395" s="142" t="s">
        <v>1266</v>
      </c>
      <c r="G395" s="143" t="s">
        <v>248</v>
      </c>
      <c r="H395" s="144">
        <v>0.33900000000000002</v>
      </c>
      <c r="I395" s="165"/>
      <c r="J395" s="145">
        <f t="shared" si="90"/>
        <v>0</v>
      </c>
      <c r="K395" s="142" t="s">
        <v>1</v>
      </c>
      <c r="L395" s="27"/>
      <c r="M395" s="146" t="s">
        <v>1</v>
      </c>
      <c r="N395" s="147" t="s">
        <v>39</v>
      </c>
      <c r="O395" s="148">
        <v>2.5750000000000002</v>
      </c>
      <c r="P395" s="148">
        <f t="shared" si="91"/>
        <v>0.87292500000000017</v>
      </c>
      <c r="Q395" s="148">
        <v>0</v>
      </c>
      <c r="R395" s="148">
        <f t="shared" si="92"/>
        <v>0</v>
      </c>
      <c r="S395" s="148">
        <v>0</v>
      </c>
      <c r="T395" s="149">
        <f t="shared" si="93"/>
        <v>0</v>
      </c>
      <c r="AR395" s="150" t="s">
        <v>134</v>
      </c>
      <c r="AT395" s="150" t="s">
        <v>130</v>
      </c>
      <c r="AU395" s="150" t="s">
        <v>84</v>
      </c>
      <c r="AY395" s="13" t="s">
        <v>127</v>
      </c>
      <c r="BE395" s="151">
        <f t="shared" si="94"/>
        <v>0</v>
      </c>
      <c r="BF395" s="151">
        <f t="shared" si="95"/>
        <v>0</v>
      </c>
      <c r="BG395" s="151">
        <f t="shared" si="96"/>
        <v>0</v>
      </c>
      <c r="BH395" s="151">
        <f t="shared" si="97"/>
        <v>0</v>
      </c>
      <c r="BI395" s="151">
        <f t="shared" si="98"/>
        <v>0</v>
      </c>
      <c r="BJ395" s="13" t="s">
        <v>82</v>
      </c>
      <c r="BK395" s="151">
        <f t="shared" si="99"/>
        <v>0</v>
      </c>
      <c r="BL395" s="13" t="s">
        <v>134</v>
      </c>
      <c r="BM395" s="150" t="s">
        <v>1267</v>
      </c>
    </row>
    <row r="396" spans="2:65" s="1" customFormat="1" ht="24" customHeight="1">
      <c r="B396" s="114"/>
      <c r="C396" s="140" t="s">
        <v>1268</v>
      </c>
      <c r="D396" s="140" t="s">
        <v>130</v>
      </c>
      <c r="E396" s="141" t="s">
        <v>1269</v>
      </c>
      <c r="F396" s="142" t="s">
        <v>1270</v>
      </c>
      <c r="G396" s="143" t="s">
        <v>248</v>
      </c>
      <c r="H396" s="144">
        <v>0.33900000000000002</v>
      </c>
      <c r="I396" s="165"/>
      <c r="J396" s="145">
        <f t="shared" si="90"/>
        <v>0</v>
      </c>
      <c r="K396" s="142" t="s">
        <v>1</v>
      </c>
      <c r="L396" s="27"/>
      <c r="M396" s="146" t="s">
        <v>1</v>
      </c>
      <c r="N396" s="147" t="s">
        <v>39</v>
      </c>
      <c r="O396" s="148">
        <v>1.21</v>
      </c>
      <c r="P396" s="148">
        <f t="shared" si="91"/>
        <v>0.41019</v>
      </c>
      <c r="Q396" s="148">
        <v>0</v>
      </c>
      <c r="R396" s="148">
        <f t="shared" si="92"/>
        <v>0</v>
      </c>
      <c r="S396" s="148">
        <v>0</v>
      </c>
      <c r="T396" s="149">
        <f t="shared" si="93"/>
        <v>0</v>
      </c>
      <c r="AR396" s="150" t="s">
        <v>134</v>
      </c>
      <c r="AT396" s="150" t="s">
        <v>130</v>
      </c>
      <c r="AU396" s="150" t="s">
        <v>84</v>
      </c>
      <c r="AY396" s="13" t="s">
        <v>127</v>
      </c>
      <c r="BE396" s="151">
        <f t="shared" si="94"/>
        <v>0</v>
      </c>
      <c r="BF396" s="151">
        <f t="shared" si="95"/>
        <v>0</v>
      </c>
      <c r="BG396" s="151">
        <f t="shared" si="96"/>
        <v>0</v>
      </c>
      <c r="BH396" s="151">
        <f t="shared" si="97"/>
        <v>0</v>
      </c>
      <c r="BI396" s="151">
        <f t="shared" si="98"/>
        <v>0</v>
      </c>
      <c r="BJ396" s="13" t="s">
        <v>82</v>
      </c>
      <c r="BK396" s="151">
        <f t="shared" si="99"/>
        <v>0</v>
      </c>
      <c r="BL396" s="13" t="s">
        <v>134</v>
      </c>
      <c r="BM396" s="150" t="s">
        <v>1271</v>
      </c>
    </row>
    <row r="397" spans="2:65" s="1" customFormat="1" ht="24" customHeight="1">
      <c r="B397" s="114"/>
      <c r="C397" s="140" t="s">
        <v>1272</v>
      </c>
      <c r="D397" s="140" t="s">
        <v>130</v>
      </c>
      <c r="E397" s="141" t="s">
        <v>1273</v>
      </c>
      <c r="F397" s="142" t="s">
        <v>1274</v>
      </c>
      <c r="G397" s="143" t="s">
        <v>248</v>
      </c>
      <c r="H397" s="144">
        <v>0.33900000000000002</v>
      </c>
      <c r="I397" s="165"/>
      <c r="J397" s="145">
        <f t="shared" si="90"/>
        <v>0</v>
      </c>
      <c r="K397" s="142" t="s">
        <v>1</v>
      </c>
      <c r="L397" s="27"/>
      <c r="M397" s="146" t="s">
        <v>1</v>
      </c>
      <c r="N397" s="147" t="s">
        <v>39</v>
      </c>
      <c r="O397" s="148">
        <v>1.7210000000000001</v>
      </c>
      <c r="P397" s="148">
        <f t="shared" si="91"/>
        <v>0.58341900000000002</v>
      </c>
      <c r="Q397" s="148">
        <v>0</v>
      </c>
      <c r="R397" s="148">
        <f t="shared" si="92"/>
        <v>0</v>
      </c>
      <c r="S397" s="148">
        <v>0</v>
      </c>
      <c r="T397" s="149">
        <f t="shared" si="93"/>
        <v>0</v>
      </c>
      <c r="AR397" s="150" t="s">
        <v>134</v>
      </c>
      <c r="AT397" s="150" t="s">
        <v>130</v>
      </c>
      <c r="AU397" s="150" t="s">
        <v>84</v>
      </c>
      <c r="AY397" s="13" t="s">
        <v>127</v>
      </c>
      <c r="BE397" s="151">
        <f t="shared" si="94"/>
        <v>0</v>
      </c>
      <c r="BF397" s="151">
        <f t="shared" si="95"/>
        <v>0</v>
      </c>
      <c r="BG397" s="151">
        <f t="shared" si="96"/>
        <v>0</v>
      </c>
      <c r="BH397" s="151">
        <f t="shared" si="97"/>
        <v>0</v>
      </c>
      <c r="BI397" s="151">
        <f t="shared" si="98"/>
        <v>0</v>
      </c>
      <c r="BJ397" s="13" t="s">
        <v>82</v>
      </c>
      <c r="BK397" s="151">
        <f t="shared" si="99"/>
        <v>0</v>
      </c>
      <c r="BL397" s="13" t="s">
        <v>134</v>
      </c>
      <c r="BM397" s="150" t="s">
        <v>1275</v>
      </c>
    </row>
    <row r="398" spans="2:65" s="11" customFormat="1" ht="22.9" customHeight="1">
      <c r="B398" s="128"/>
      <c r="D398" s="129" t="s">
        <v>73</v>
      </c>
      <c r="E398" s="138" t="s">
        <v>1276</v>
      </c>
      <c r="F398" s="138" t="s">
        <v>1277</v>
      </c>
      <c r="J398" s="139">
        <f>BK398</f>
        <v>0</v>
      </c>
      <c r="L398" s="128"/>
      <c r="M398" s="132"/>
      <c r="N398" s="133"/>
      <c r="O398" s="133"/>
      <c r="P398" s="134">
        <f>SUM(P399:P402)</f>
        <v>1.752</v>
      </c>
      <c r="Q398" s="133"/>
      <c r="R398" s="134">
        <f>SUM(R399:R402)</f>
        <v>4.6399999999999997E-2</v>
      </c>
      <c r="S398" s="133"/>
      <c r="T398" s="135">
        <f>SUM(T399:T402)</f>
        <v>0</v>
      </c>
      <c r="AR398" s="129" t="s">
        <v>84</v>
      </c>
      <c r="AT398" s="136" t="s">
        <v>73</v>
      </c>
      <c r="AU398" s="136" t="s">
        <v>82</v>
      </c>
      <c r="AY398" s="129" t="s">
        <v>127</v>
      </c>
      <c r="BK398" s="137">
        <f>SUM(BK399:BK402)</f>
        <v>0</v>
      </c>
    </row>
    <row r="399" spans="2:65" s="1" customFormat="1" ht="24" customHeight="1">
      <c r="B399" s="114"/>
      <c r="C399" s="140" t="s">
        <v>1278</v>
      </c>
      <c r="D399" s="140" t="s">
        <v>130</v>
      </c>
      <c r="E399" s="141" t="s">
        <v>1279</v>
      </c>
      <c r="F399" s="142" t="s">
        <v>1280</v>
      </c>
      <c r="G399" s="143" t="s">
        <v>358</v>
      </c>
      <c r="H399" s="144">
        <v>2</v>
      </c>
      <c r="I399" s="165"/>
      <c r="J399" s="145">
        <f>ROUND(I399*H399,2)</f>
        <v>0</v>
      </c>
      <c r="K399" s="142" t="s">
        <v>1</v>
      </c>
      <c r="L399" s="27"/>
      <c r="M399" s="146" t="s">
        <v>1</v>
      </c>
      <c r="N399" s="147" t="s">
        <v>39</v>
      </c>
      <c r="O399" s="148">
        <v>0.746</v>
      </c>
      <c r="P399" s="148">
        <f>O399*H399</f>
        <v>1.492</v>
      </c>
      <c r="Q399" s="148">
        <v>5.1999999999999998E-3</v>
      </c>
      <c r="R399" s="148">
        <f>Q399*H399</f>
        <v>1.04E-2</v>
      </c>
      <c r="S399" s="148">
        <v>0</v>
      </c>
      <c r="T399" s="149">
        <f>S399*H399</f>
        <v>0</v>
      </c>
      <c r="AR399" s="150" t="s">
        <v>134</v>
      </c>
      <c r="AT399" s="150" t="s">
        <v>130</v>
      </c>
      <c r="AU399" s="150" t="s">
        <v>84</v>
      </c>
      <c r="AY399" s="13" t="s">
        <v>127</v>
      </c>
      <c r="BE399" s="151">
        <f>IF(N399="základní",J399,0)</f>
        <v>0</v>
      </c>
      <c r="BF399" s="151">
        <f>IF(N399="snížená",J399,0)</f>
        <v>0</v>
      </c>
      <c r="BG399" s="151">
        <f>IF(N399="zákl. přenesená",J399,0)</f>
        <v>0</v>
      </c>
      <c r="BH399" s="151">
        <f>IF(N399="sníž. přenesená",J399,0)</f>
        <v>0</v>
      </c>
      <c r="BI399" s="151">
        <f>IF(N399="nulová",J399,0)</f>
        <v>0</v>
      </c>
      <c r="BJ399" s="13" t="s">
        <v>82</v>
      </c>
      <c r="BK399" s="151">
        <f>ROUND(I399*H399,2)</f>
        <v>0</v>
      </c>
      <c r="BL399" s="13" t="s">
        <v>134</v>
      </c>
      <c r="BM399" s="150" t="s">
        <v>1281</v>
      </c>
    </row>
    <row r="400" spans="2:65" s="1" customFormat="1" ht="24" customHeight="1">
      <c r="B400" s="114"/>
      <c r="C400" s="152" t="s">
        <v>1282</v>
      </c>
      <c r="D400" s="152" t="s">
        <v>173</v>
      </c>
      <c r="E400" s="153" t="s">
        <v>1283</v>
      </c>
      <c r="F400" s="154" t="s">
        <v>1421</v>
      </c>
      <c r="G400" s="155" t="s">
        <v>358</v>
      </c>
      <c r="H400" s="156">
        <v>2</v>
      </c>
      <c r="I400" s="166"/>
      <c r="J400" s="157">
        <f>ROUND(I400*H400,2)</f>
        <v>0</v>
      </c>
      <c r="K400" s="154" t="s">
        <v>1</v>
      </c>
      <c r="L400" s="158"/>
      <c r="M400" s="159" t="s">
        <v>1</v>
      </c>
      <c r="N400" s="160" t="s">
        <v>39</v>
      </c>
      <c r="O400" s="148">
        <v>0</v>
      </c>
      <c r="P400" s="148">
        <f>O400*H400</f>
        <v>0</v>
      </c>
      <c r="Q400" s="148">
        <v>1.7999999999999999E-2</v>
      </c>
      <c r="R400" s="148">
        <f>Q400*H400</f>
        <v>3.5999999999999997E-2</v>
      </c>
      <c r="S400" s="148">
        <v>0</v>
      </c>
      <c r="T400" s="149">
        <f>S400*H400</f>
        <v>0</v>
      </c>
      <c r="AR400" s="150" t="s">
        <v>176</v>
      </c>
      <c r="AT400" s="150" t="s">
        <v>173</v>
      </c>
      <c r="AU400" s="150" t="s">
        <v>84</v>
      </c>
      <c r="AY400" s="13" t="s">
        <v>127</v>
      </c>
      <c r="BE400" s="151">
        <f>IF(N400="základní",J400,0)</f>
        <v>0</v>
      </c>
      <c r="BF400" s="151">
        <f>IF(N400="snížená",J400,0)</f>
        <v>0</v>
      </c>
      <c r="BG400" s="151">
        <f>IF(N400="zákl. přenesená",J400,0)</f>
        <v>0</v>
      </c>
      <c r="BH400" s="151">
        <f>IF(N400="sníž. přenesená",J400,0)</f>
        <v>0</v>
      </c>
      <c r="BI400" s="151">
        <f>IF(N400="nulová",J400,0)</f>
        <v>0</v>
      </c>
      <c r="BJ400" s="13" t="s">
        <v>82</v>
      </c>
      <c r="BK400" s="151">
        <f>ROUND(I400*H400,2)</f>
        <v>0</v>
      </c>
      <c r="BL400" s="13" t="s">
        <v>134</v>
      </c>
      <c r="BM400" s="150" t="s">
        <v>1284</v>
      </c>
    </row>
    <row r="401" spans="2:65" s="1" customFormat="1" ht="24" customHeight="1">
      <c r="B401" s="114"/>
      <c r="C401" s="140" t="s">
        <v>1285</v>
      </c>
      <c r="D401" s="140" t="s">
        <v>130</v>
      </c>
      <c r="E401" s="141" t="s">
        <v>1286</v>
      </c>
      <c r="F401" s="142" t="s">
        <v>1287</v>
      </c>
      <c r="G401" s="143" t="s">
        <v>358</v>
      </c>
      <c r="H401" s="144">
        <v>2</v>
      </c>
      <c r="I401" s="165"/>
      <c r="J401" s="145">
        <f>ROUND(I401*H401,2)</f>
        <v>0</v>
      </c>
      <c r="K401" s="142" t="s">
        <v>1</v>
      </c>
      <c r="L401" s="27"/>
      <c r="M401" s="146" t="s">
        <v>1</v>
      </c>
      <c r="N401" s="147" t="s">
        <v>39</v>
      </c>
      <c r="O401" s="148">
        <v>0.13</v>
      </c>
      <c r="P401" s="148">
        <f>O401*H401</f>
        <v>0.26</v>
      </c>
      <c r="Q401" s="148">
        <v>0</v>
      </c>
      <c r="R401" s="148">
        <f>Q401*H401</f>
        <v>0</v>
      </c>
      <c r="S401" s="148">
        <v>0</v>
      </c>
      <c r="T401" s="149">
        <f>S401*H401</f>
        <v>0</v>
      </c>
      <c r="AR401" s="150" t="s">
        <v>134</v>
      </c>
      <c r="AT401" s="150" t="s">
        <v>130</v>
      </c>
      <c r="AU401" s="150" t="s">
        <v>84</v>
      </c>
      <c r="AY401" s="13" t="s">
        <v>127</v>
      </c>
      <c r="BE401" s="151">
        <f>IF(N401="základní",J401,0)</f>
        <v>0</v>
      </c>
      <c r="BF401" s="151">
        <f>IF(N401="snížená",J401,0)</f>
        <v>0</v>
      </c>
      <c r="BG401" s="151">
        <f>IF(N401="zákl. přenesená",J401,0)</f>
        <v>0</v>
      </c>
      <c r="BH401" s="151">
        <f>IF(N401="sníž. přenesená",J401,0)</f>
        <v>0</v>
      </c>
      <c r="BI401" s="151">
        <f>IF(N401="nulová",J401,0)</f>
        <v>0</v>
      </c>
      <c r="BJ401" s="13" t="s">
        <v>82</v>
      </c>
      <c r="BK401" s="151">
        <f>ROUND(I401*H401,2)</f>
        <v>0</v>
      </c>
      <c r="BL401" s="13" t="s">
        <v>134</v>
      </c>
      <c r="BM401" s="150" t="s">
        <v>1288</v>
      </c>
    </row>
    <row r="402" spans="2:65" s="1" customFormat="1" ht="24" customHeight="1">
      <c r="B402" s="114"/>
      <c r="C402" s="140" t="s">
        <v>1289</v>
      </c>
      <c r="D402" s="140" t="s">
        <v>130</v>
      </c>
      <c r="E402" s="141" t="s">
        <v>1290</v>
      </c>
      <c r="F402" s="142" t="s">
        <v>1291</v>
      </c>
      <c r="G402" s="143" t="s">
        <v>1292</v>
      </c>
      <c r="H402" s="144">
        <v>25</v>
      </c>
      <c r="I402" s="165"/>
      <c r="J402" s="145">
        <f>ROUND(I402*H402,2)</f>
        <v>0</v>
      </c>
      <c r="K402" s="142" t="s">
        <v>1</v>
      </c>
      <c r="L402" s="27"/>
      <c r="M402" s="146" t="s">
        <v>1</v>
      </c>
      <c r="N402" s="147" t="s">
        <v>39</v>
      </c>
      <c r="O402" s="148">
        <v>0</v>
      </c>
      <c r="P402" s="148">
        <f>O402*H402</f>
        <v>0</v>
      </c>
      <c r="Q402" s="148">
        <v>0</v>
      </c>
      <c r="R402" s="148">
        <f>Q402*H402</f>
        <v>0</v>
      </c>
      <c r="S402" s="148">
        <v>0</v>
      </c>
      <c r="T402" s="149">
        <f>S402*H402</f>
        <v>0</v>
      </c>
      <c r="AR402" s="150" t="s">
        <v>134</v>
      </c>
      <c r="AT402" s="150" t="s">
        <v>130</v>
      </c>
      <c r="AU402" s="150" t="s">
        <v>84</v>
      </c>
      <c r="AY402" s="13" t="s">
        <v>127</v>
      </c>
      <c r="BE402" s="151">
        <f>IF(N402="základní",J402,0)</f>
        <v>0</v>
      </c>
      <c r="BF402" s="151">
        <f>IF(N402="snížená",J402,0)</f>
        <v>0</v>
      </c>
      <c r="BG402" s="151">
        <f>IF(N402="zákl. přenesená",J402,0)</f>
        <v>0</v>
      </c>
      <c r="BH402" s="151">
        <f>IF(N402="sníž. přenesená",J402,0)</f>
        <v>0</v>
      </c>
      <c r="BI402" s="151">
        <f>IF(N402="nulová",J402,0)</f>
        <v>0</v>
      </c>
      <c r="BJ402" s="13" t="s">
        <v>82</v>
      </c>
      <c r="BK402" s="151">
        <f>ROUND(I402*H402,2)</f>
        <v>0</v>
      </c>
      <c r="BL402" s="13" t="s">
        <v>134</v>
      </c>
      <c r="BM402" s="150" t="s">
        <v>1293</v>
      </c>
    </row>
    <row r="403" spans="2:65" s="11" customFormat="1" ht="22.9" customHeight="1">
      <c r="B403" s="128"/>
      <c r="D403" s="129" t="s">
        <v>73</v>
      </c>
      <c r="E403" s="138" t="s">
        <v>261</v>
      </c>
      <c r="F403" s="138" t="s">
        <v>262</v>
      </c>
      <c r="J403" s="139">
        <f>BK403</f>
        <v>0</v>
      </c>
      <c r="L403" s="128"/>
      <c r="M403" s="132"/>
      <c r="N403" s="133"/>
      <c r="O403" s="133"/>
      <c r="P403" s="134">
        <f>SUM(P404:P405)</f>
        <v>1.2</v>
      </c>
      <c r="Q403" s="133"/>
      <c r="R403" s="134">
        <f>SUM(R404:R405)</f>
        <v>4.4000000000000003E-3</v>
      </c>
      <c r="S403" s="133"/>
      <c r="T403" s="135">
        <f>SUM(T404:T405)</f>
        <v>0</v>
      </c>
      <c r="AR403" s="129" t="s">
        <v>84</v>
      </c>
      <c r="AT403" s="136" t="s">
        <v>73</v>
      </c>
      <c r="AU403" s="136" t="s">
        <v>82</v>
      </c>
      <c r="AY403" s="129" t="s">
        <v>127</v>
      </c>
      <c r="BK403" s="137">
        <f>SUM(BK404:BK405)</f>
        <v>0</v>
      </c>
    </row>
    <row r="404" spans="2:65" s="1" customFormat="1" ht="16.5" customHeight="1">
      <c r="B404" s="114"/>
      <c r="C404" s="140" t="s">
        <v>1294</v>
      </c>
      <c r="D404" s="140" t="s">
        <v>130</v>
      </c>
      <c r="E404" s="141" t="s">
        <v>1295</v>
      </c>
      <c r="F404" s="142" t="s">
        <v>1296</v>
      </c>
      <c r="G404" s="143" t="s">
        <v>133</v>
      </c>
      <c r="H404" s="144">
        <v>86</v>
      </c>
      <c r="I404" s="165"/>
      <c r="J404" s="145">
        <f>ROUND(I404*H404,2)</f>
        <v>0</v>
      </c>
      <c r="K404" s="142" t="s">
        <v>1</v>
      </c>
      <c r="L404" s="27"/>
      <c r="M404" s="146" t="s">
        <v>1</v>
      </c>
      <c r="N404" s="147" t="s">
        <v>39</v>
      </c>
      <c r="O404" s="148">
        <v>0</v>
      </c>
      <c r="P404" s="148">
        <f>O404*H404</f>
        <v>0</v>
      </c>
      <c r="Q404" s="148">
        <v>0</v>
      </c>
      <c r="R404" s="148">
        <f>Q404*H404</f>
        <v>0</v>
      </c>
      <c r="S404" s="148">
        <v>0</v>
      </c>
      <c r="T404" s="149">
        <f>S404*H404</f>
        <v>0</v>
      </c>
      <c r="AR404" s="150" t="s">
        <v>134</v>
      </c>
      <c r="AT404" s="150" t="s">
        <v>130</v>
      </c>
      <c r="AU404" s="150" t="s">
        <v>84</v>
      </c>
      <c r="AY404" s="13" t="s">
        <v>127</v>
      </c>
      <c r="BE404" s="151">
        <f>IF(N404="základní",J404,0)</f>
        <v>0</v>
      </c>
      <c r="BF404" s="151">
        <f>IF(N404="snížená",J404,0)</f>
        <v>0</v>
      </c>
      <c r="BG404" s="151">
        <f>IF(N404="zákl. přenesená",J404,0)</f>
        <v>0</v>
      </c>
      <c r="BH404" s="151">
        <f>IF(N404="sníž. přenesená",J404,0)</f>
        <v>0</v>
      </c>
      <c r="BI404" s="151">
        <f>IF(N404="nulová",J404,0)</f>
        <v>0</v>
      </c>
      <c r="BJ404" s="13" t="s">
        <v>82</v>
      </c>
      <c r="BK404" s="151">
        <f>ROUND(I404*H404,2)</f>
        <v>0</v>
      </c>
      <c r="BL404" s="13" t="s">
        <v>134</v>
      </c>
      <c r="BM404" s="150" t="s">
        <v>1297</v>
      </c>
    </row>
    <row r="405" spans="2:65" s="1" customFormat="1" ht="24" customHeight="1">
      <c r="B405" s="114"/>
      <c r="C405" s="140" t="s">
        <v>1298</v>
      </c>
      <c r="D405" s="140" t="s">
        <v>130</v>
      </c>
      <c r="E405" s="141" t="s">
        <v>1299</v>
      </c>
      <c r="F405" s="142" t="s">
        <v>1300</v>
      </c>
      <c r="G405" s="143" t="s">
        <v>133</v>
      </c>
      <c r="H405" s="144">
        <v>40</v>
      </c>
      <c r="I405" s="165"/>
      <c r="J405" s="145">
        <f>ROUND(I405*H405,2)</f>
        <v>0</v>
      </c>
      <c r="K405" s="142" t="s">
        <v>1</v>
      </c>
      <c r="L405" s="27"/>
      <c r="M405" s="146" t="s">
        <v>1</v>
      </c>
      <c r="N405" s="147" t="s">
        <v>39</v>
      </c>
      <c r="O405" s="148">
        <v>0.03</v>
      </c>
      <c r="P405" s="148">
        <f>O405*H405</f>
        <v>1.2</v>
      </c>
      <c r="Q405" s="148">
        <v>1.1E-4</v>
      </c>
      <c r="R405" s="148">
        <f>Q405*H405</f>
        <v>4.4000000000000003E-3</v>
      </c>
      <c r="S405" s="148">
        <v>0</v>
      </c>
      <c r="T405" s="149">
        <f>S405*H405</f>
        <v>0</v>
      </c>
      <c r="AR405" s="150" t="s">
        <v>134</v>
      </c>
      <c r="AT405" s="150" t="s">
        <v>130</v>
      </c>
      <c r="AU405" s="150" t="s">
        <v>84</v>
      </c>
      <c r="AY405" s="13" t="s">
        <v>127</v>
      </c>
      <c r="BE405" s="151">
        <f>IF(N405="základní",J405,0)</f>
        <v>0</v>
      </c>
      <c r="BF405" s="151">
        <f>IF(N405="snížená",J405,0)</f>
        <v>0</v>
      </c>
      <c r="BG405" s="151">
        <f>IF(N405="zákl. přenesená",J405,0)</f>
        <v>0</v>
      </c>
      <c r="BH405" s="151">
        <f>IF(N405="sníž. přenesená",J405,0)</f>
        <v>0</v>
      </c>
      <c r="BI405" s="151">
        <f>IF(N405="nulová",J405,0)</f>
        <v>0</v>
      </c>
      <c r="BJ405" s="13" t="s">
        <v>82</v>
      </c>
      <c r="BK405" s="151">
        <f>ROUND(I405*H405,2)</f>
        <v>0</v>
      </c>
      <c r="BL405" s="13" t="s">
        <v>134</v>
      </c>
      <c r="BM405" s="150" t="s">
        <v>1301</v>
      </c>
    </row>
    <row r="406" spans="2:65" s="11" customFormat="1" ht="22.9" customHeight="1">
      <c r="B406" s="128"/>
      <c r="D406" s="129" t="s">
        <v>73</v>
      </c>
      <c r="E406" s="138" t="s">
        <v>1302</v>
      </c>
      <c r="F406" s="138" t="s">
        <v>1303</v>
      </c>
      <c r="J406" s="139">
        <f>BK406</f>
        <v>0</v>
      </c>
      <c r="L406" s="128"/>
      <c r="M406" s="132"/>
      <c r="N406" s="133"/>
      <c r="O406" s="133"/>
      <c r="P406" s="134">
        <f>SUM(P407:P409)</f>
        <v>16.456</v>
      </c>
      <c r="Q406" s="133"/>
      <c r="R406" s="134">
        <f>SUM(R407:R409)</f>
        <v>5.3644799999999999E-2</v>
      </c>
      <c r="S406" s="133"/>
      <c r="T406" s="135">
        <f>SUM(T407:T409)</f>
        <v>0</v>
      </c>
      <c r="AR406" s="129" t="s">
        <v>84</v>
      </c>
      <c r="AT406" s="136" t="s">
        <v>73</v>
      </c>
      <c r="AU406" s="136" t="s">
        <v>82</v>
      </c>
      <c r="AY406" s="129" t="s">
        <v>127</v>
      </c>
      <c r="BK406" s="137">
        <f>SUM(BK407:BK409)</f>
        <v>0</v>
      </c>
    </row>
    <row r="407" spans="2:65" s="1" customFormat="1" ht="24" customHeight="1">
      <c r="B407" s="114"/>
      <c r="C407" s="140" t="s">
        <v>1304</v>
      </c>
      <c r="D407" s="140" t="s">
        <v>130</v>
      </c>
      <c r="E407" s="141" t="s">
        <v>1305</v>
      </c>
      <c r="F407" s="142" t="s">
        <v>1306</v>
      </c>
      <c r="G407" s="143" t="s">
        <v>358</v>
      </c>
      <c r="H407" s="144">
        <v>88</v>
      </c>
      <c r="I407" s="165"/>
      <c r="J407" s="145">
        <f>ROUND(I407*H407,2)</f>
        <v>0</v>
      </c>
      <c r="K407" s="142" t="s">
        <v>1</v>
      </c>
      <c r="L407" s="27"/>
      <c r="M407" s="146" t="s">
        <v>1</v>
      </c>
      <c r="N407" s="147" t="s">
        <v>39</v>
      </c>
      <c r="O407" s="148">
        <v>3.3000000000000002E-2</v>
      </c>
      <c r="P407" s="148">
        <f>O407*H407</f>
        <v>2.9039999999999999</v>
      </c>
      <c r="Q407" s="148">
        <v>2.0120000000000001E-4</v>
      </c>
      <c r="R407" s="148">
        <f>Q407*H407</f>
        <v>1.7705600000000002E-2</v>
      </c>
      <c r="S407" s="148">
        <v>0</v>
      </c>
      <c r="T407" s="149">
        <f>S407*H407</f>
        <v>0</v>
      </c>
      <c r="AR407" s="150" t="s">
        <v>134</v>
      </c>
      <c r="AT407" s="150" t="s">
        <v>130</v>
      </c>
      <c r="AU407" s="150" t="s">
        <v>84</v>
      </c>
      <c r="AY407" s="13" t="s">
        <v>127</v>
      </c>
      <c r="BE407" s="151">
        <f>IF(N407="základní",J407,0)</f>
        <v>0</v>
      </c>
      <c r="BF407" s="151">
        <f>IF(N407="snížená",J407,0)</f>
        <v>0</v>
      </c>
      <c r="BG407" s="151">
        <f>IF(N407="zákl. přenesená",J407,0)</f>
        <v>0</v>
      </c>
      <c r="BH407" s="151">
        <f>IF(N407="sníž. přenesená",J407,0)</f>
        <v>0</v>
      </c>
      <c r="BI407" s="151">
        <f>IF(N407="nulová",J407,0)</f>
        <v>0</v>
      </c>
      <c r="BJ407" s="13" t="s">
        <v>82</v>
      </c>
      <c r="BK407" s="151">
        <f>ROUND(I407*H407,2)</f>
        <v>0</v>
      </c>
      <c r="BL407" s="13" t="s">
        <v>134</v>
      </c>
      <c r="BM407" s="150" t="s">
        <v>1307</v>
      </c>
    </row>
    <row r="408" spans="2:65" s="1" customFormat="1" ht="24" customHeight="1">
      <c r="B408" s="114"/>
      <c r="C408" s="140" t="s">
        <v>1308</v>
      </c>
      <c r="D408" s="140" t="s">
        <v>130</v>
      </c>
      <c r="E408" s="141" t="s">
        <v>1309</v>
      </c>
      <c r="F408" s="142" t="s">
        <v>1310</v>
      </c>
      <c r="G408" s="143" t="s">
        <v>358</v>
      </c>
      <c r="H408" s="144">
        <v>88</v>
      </c>
      <c r="I408" s="165"/>
      <c r="J408" s="145">
        <f>ROUND(I408*H408,2)</f>
        <v>0</v>
      </c>
      <c r="K408" s="142" t="s">
        <v>1</v>
      </c>
      <c r="L408" s="27"/>
      <c r="M408" s="146" t="s">
        <v>1</v>
      </c>
      <c r="N408" s="147" t="s">
        <v>39</v>
      </c>
      <c r="O408" s="148">
        <v>0.05</v>
      </c>
      <c r="P408" s="148">
        <f>O408*H408</f>
        <v>4.4000000000000004</v>
      </c>
      <c r="Q408" s="148">
        <v>1.4999999999999999E-4</v>
      </c>
      <c r="R408" s="148">
        <f>Q408*H408</f>
        <v>1.3199999999999998E-2</v>
      </c>
      <c r="S408" s="148">
        <v>0</v>
      </c>
      <c r="T408" s="149">
        <f>S408*H408</f>
        <v>0</v>
      </c>
      <c r="AR408" s="150" t="s">
        <v>134</v>
      </c>
      <c r="AT408" s="150" t="s">
        <v>130</v>
      </c>
      <c r="AU408" s="150" t="s">
        <v>84</v>
      </c>
      <c r="AY408" s="13" t="s">
        <v>127</v>
      </c>
      <c r="BE408" s="151">
        <f>IF(N408="základní",J408,0)</f>
        <v>0</v>
      </c>
      <c r="BF408" s="151">
        <f>IF(N408="snížená",J408,0)</f>
        <v>0</v>
      </c>
      <c r="BG408" s="151">
        <f>IF(N408="zákl. přenesená",J408,0)</f>
        <v>0</v>
      </c>
      <c r="BH408" s="151">
        <f>IF(N408="sníž. přenesená",J408,0)</f>
        <v>0</v>
      </c>
      <c r="BI408" s="151">
        <f>IF(N408="nulová",J408,0)</f>
        <v>0</v>
      </c>
      <c r="BJ408" s="13" t="s">
        <v>82</v>
      </c>
      <c r="BK408" s="151">
        <f>ROUND(I408*H408,2)</f>
        <v>0</v>
      </c>
      <c r="BL408" s="13" t="s">
        <v>134</v>
      </c>
      <c r="BM408" s="150" t="s">
        <v>1311</v>
      </c>
    </row>
    <row r="409" spans="2:65" s="1" customFormat="1" ht="24" customHeight="1">
      <c r="B409" s="114"/>
      <c r="C409" s="140" t="s">
        <v>1312</v>
      </c>
      <c r="D409" s="140" t="s">
        <v>130</v>
      </c>
      <c r="E409" s="141" t="s">
        <v>1313</v>
      </c>
      <c r="F409" s="142" t="s">
        <v>1314</v>
      </c>
      <c r="G409" s="143" t="s">
        <v>358</v>
      </c>
      <c r="H409" s="144">
        <v>88</v>
      </c>
      <c r="I409" s="165"/>
      <c r="J409" s="145">
        <f>ROUND(I409*H409,2)</f>
        <v>0</v>
      </c>
      <c r="K409" s="142" t="s">
        <v>1</v>
      </c>
      <c r="L409" s="27"/>
      <c r="M409" s="146" t="s">
        <v>1</v>
      </c>
      <c r="N409" s="147" t="s">
        <v>39</v>
      </c>
      <c r="O409" s="148">
        <v>0.104</v>
      </c>
      <c r="P409" s="148">
        <f>O409*H409</f>
        <v>9.1519999999999992</v>
      </c>
      <c r="Q409" s="148">
        <v>2.5839999999999999E-4</v>
      </c>
      <c r="R409" s="148">
        <f>Q409*H409</f>
        <v>2.2739200000000001E-2</v>
      </c>
      <c r="S409" s="148">
        <v>0</v>
      </c>
      <c r="T409" s="149">
        <f>S409*H409</f>
        <v>0</v>
      </c>
      <c r="AR409" s="150" t="s">
        <v>134</v>
      </c>
      <c r="AT409" s="150" t="s">
        <v>130</v>
      </c>
      <c r="AU409" s="150" t="s">
        <v>84</v>
      </c>
      <c r="AY409" s="13" t="s">
        <v>127</v>
      </c>
      <c r="BE409" s="151">
        <f>IF(N409="základní",J409,0)</f>
        <v>0</v>
      </c>
      <c r="BF409" s="151">
        <f>IF(N409="snížená",J409,0)</f>
        <v>0</v>
      </c>
      <c r="BG409" s="151">
        <f>IF(N409="zákl. přenesená",J409,0)</f>
        <v>0</v>
      </c>
      <c r="BH409" s="151">
        <f>IF(N409="sníž. přenesená",J409,0)</f>
        <v>0</v>
      </c>
      <c r="BI409" s="151">
        <f>IF(N409="nulová",J409,0)</f>
        <v>0</v>
      </c>
      <c r="BJ409" s="13" t="s">
        <v>82</v>
      </c>
      <c r="BK409" s="151">
        <f>ROUND(I409*H409,2)</f>
        <v>0</v>
      </c>
      <c r="BL409" s="13" t="s">
        <v>134</v>
      </c>
      <c r="BM409" s="150" t="s">
        <v>1315</v>
      </c>
    </row>
    <row r="410" spans="2:65" s="11" customFormat="1" ht="25.9" customHeight="1">
      <c r="B410" s="128"/>
      <c r="D410" s="129" t="s">
        <v>73</v>
      </c>
      <c r="E410" s="130" t="s">
        <v>1316</v>
      </c>
      <c r="F410" s="130" t="s">
        <v>1317</v>
      </c>
      <c r="J410" s="131">
        <f>BK410</f>
        <v>0</v>
      </c>
      <c r="L410" s="128"/>
      <c r="M410" s="132"/>
      <c r="N410" s="133"/>
      <c r="O410" s="133"/>
      <c r="P410" s="134">
        <f>P411+P419</f>
        <v>0</v>
      </c>
      <c r="Q410" s="133"/>
      <c r="R410" s="134">
        <f>R411+R419</f>
        <v>5.4719999999999998E-2</v>
      </c>
      <c r="S410" s="133"/>
      <c r="T410" s="135">
        <f>T411+T419</f>
        <v>0</v>
      </c>
      <c r="AR410" s="129" t="s">
        <v>143</v>
      </c>
      <c r="AT410" s="136" t="s">
        <v>73</v>
      </c>
      <c r="AU410" s="136" t="s">
        <v>74</v>
      </c>
      <c r="AY410" s="129" t="s">
        <v>127</v>
      </c>
      <c r="BK410" s="137">
        <f>BK411+BK419</f>
        <v>0</v>
      </c>
    </row>
    <row r="411" spans="2:65" s="11" customFormat="1" ht="22.9" customHeight="1">
      <c r="B411" s="128"/>
      <c r="D411" s="129" t="s">
        <v>73</v>
      </c>
      <c r="E411" s="138" t="s">
        <v>1318</v>
      </c>
      <c r="F411" s="138" t="s">
        <v>1319</v>
      </c>
      <c r="J411" s="139">
        <f>BK411</f>
        <v>0</v>
      </c>
      <c r="L411" s="128"/>
      <c r="M411" s="132"/>
      <c r="N411" s="133"/>
      <c r="O411" s="133"/>
      <c r="P411" s="134">
        <f>SUM(P412:P418)</f>
        <v>0</v>
      </c>
      <c r="Q411" s="133"/>
      <c r="R411" s="134">
        <f>SUM(R412:R418)</f>
        <v>5.4719999999999998E-2</v>
      </c>
      <c r="S411" s="133"/>
      <c r="T411" s="135">
        <f>SUM(T412:T418)</f>
        <v>0</v>
      </c>
      <c r="AR411" s="129" t="s">
        <v>143</v>
      </c>
      <c r="AT411" s="136" t="s">
        <v>73</v>
      </c>
      <c r="AU411" s="136" t="s">
        <v>82</v>
      </c>
      <c r="AY411" s="129" t="s">
        <v>127</v>
      </c>
      <c r="BK411" s="137">
        <f>SUM(BK412:BK418)</f>
        <v>0</v>
      </c>
    </row>
    <row r="412" spans="2:65" s="1" customFormat="1" ht="36" customHeight="1">
      <c r="B412" s="114"/>
      <c r="C412" s="140" t="s">
        <v>1320</v>
      </c>
      <c r="D412" s="140" t="s">
        <v>130</v>
      </c>
      <c r="E412" s="141" t="s">
        <v>1321</v>
      </c>
      <c r="F412" s="142" t="s">
        <v>1322</v>
      </c>
      <c r="G412" s="143" t="s">
        <v>309</v>
      </c>
      <c r="H412" s="144">
        <v>1</v>
      </c>
      <c r="I412" s="165"/>
      <c r="J412" s="145">
        <f t="shared" ref="J412:J418" si="100">ROUND(I412*H412,2)</f>
        <v>0</v>
      </c>
      <c r="K412" s="142" t="s">
        <v>1</v>
      </c>
      <c r="L412" s="27"/>
      <c r="M412" s="146" t="s">
        <v>1</v>
      </c>
      <c r="N412" s="147" t="s">
        <v>39</v>
      </c>
      <c r="O412" s="148">
        <v>0</v>
      </c>
      <c r="P412" s="148">
        <f t="shared" ref="P412:P418" si="101">O412*H412</f>
        <v>0</v>
      </c>
      <c r="Q412" s="148">
        <v>0</v>
      </c>
      <c r="R412" s="148">
        <f t="shared" ref="R412:R418" si="102">Q412*H412</f>
        <v>0</v>
      </c>
      <c r="S412" s="148">
        <v>0</v>
      </c>
      <c r="T412" s="149">
        <f t="shared" ref="T412:T418" si="103">S412*H412</f>
        <v>0</v>
      </c>
      <c r="AR412" s="150" t="s">
        <v>310</v>
      </c>
      <c r="AT412" s="150" t="s">
        <v>130</v>
      </c>
      <c r="AU412" s="150" t="s">
        <v>84</v>
      </c>
      <c r="AY412" s="13" t="s">
        <v>127</v>
      </c>
      <c r="BE412" s="151">
        <f t="shared" ref="BE412:BE418" si="104">IF(N412="základní",J412,0)</f>
        <v>0</v>
      </c>
      <c r="BF412" s="151">
        <f t="shared" ref="BF412:BF418" si="105">IF(N412="snížená",J412,0)</f>
        <v>0</v>
      </c>
      <c r="BG412" s="151">
        <f t="shared" ref="BG412:BG418" si="106">IF(N412="zákl. přenesená",J412,0)</f>
        <v>0</v>
      </c>
      <c r="BH412" s="151">
        <f t="shared" ref="BH412:BH418" si="107">IF(N412="sníž. přenesená",J412,0)</f>
        <v>0</v>
      </c>
      <c r="BI412" s="151">
        <f t="shared" ref="BI412:BI418" si="108">IF(N412="nulová",J412,0)</f>
        <v>0</v>
      </c>
      <c r="BJ412" s="13" t="s">
        <v>82</v>
      </c>
      <c r="BK412" s="151">
        <f t="shared" ref="BK412:BK418" si="109">ROUND(I412*H412,2)</f>
        <v>0</v>
      </c>
      <c r="BL412" s="13" t="s">
        <v>310</v>
      </c>
      <c r="BM412" s="150" t="s">
        <v>1323</v>
      </c>
    </row>
    <row r="413" spans="2:65" s="1" customFormat="1" ht="16.5" customHeight="1">
      <c r="B413" s="114"/>
      <c r="C413" s="140" t="s">
        <v>1324</v>
      </c>
      <c r="D413" s="140" t="s">
        <v>130</v>
      </c>
      <c r="E413" s="141" t="s">
        <v>1325</v>
      </c>
      <c r="F413" s="142" t="s">
        <v>1326</v>
      </c>
      <c r="G413" s="143" t="s">
        <v>309</v>
      </c>
      <c r="H413" s="144">
        <v>1</v>
      </c>
      <c r="I413" s="165"/>
      <c r="J413" s="145">
        <f t="shared" si="100"/>
        <v>0</v>
      </c>
      <c r="K413" s="142" t="s">
        <v>1</v>
      </c>
      <c r="L413" s="27"/>
      <c r="M413" s="146" t="s">
        <v>1</v>
      </c>
      <c r="N413" s="147" t="s">
        <v>39</v>
      </c>
      <c r="O413" s="148">
        <v>0</v>
      </c>
      <c r="P413" s="148">
        <f t="shared" si="101"/>
        <v>0</v>
      </c>
      <c r="Q413" s="148">
        <v>0</v>
      </c>
      <c r="R413" s="148">
        <f t="shared" si="102"/>
        <v>0</v>
      </c>
      <c r="S413" s="148">
        <v>0</v>
      </c>
      <c r="T413" s="149">
        <f t="shared" si="103"/>
        <v>0</v>
      </c>
      <c r="AR413" s="150" t="s">
        <v>310</v>
      </c>
      <c r="AT413" s="150" t="s">
        <v>130</v>
      </c>
      <c r="AU413" s="150" t="s">
        <v>84</v>
      </c>
      <c r="AY413" s="13" t="s">
        <v>127</v>
      </c>
      <c r="BE413" s="151">
        <f t="shared" si="104"/>
        <v>0</v>
      </c>
      <c r="BF413" s="151">
        <f t="shared" si="105"/>
        <v>0</v>
      </c>
      <c r="BG413" s="151">
        <f t="shared" si="106"/>
        <v>0</v>
      </c>
      <c r="BH413" s="151">
        <f t="shared" si="107"/>
        <v>0</v>
      </c>
      <c r="BI413" s="151">
        <f t="shared" si="108"/>
        <v>0</v>
      </c>
      <c r="BJ413" s="13" t="s">
        <v>82</v>
      </c>
      <c r="BK413" s="151">
        <f t="shared" si="109"/>
        <v>0</v>
      </c>
      <c r="BL413" s="13" t="s">
        <v>310</v>
      </c>
      <c r="BM413" s="150" t="s">
        <v>1327</v>
      </c>
    </row>
    <row r="414" spans="2:65" s="1" customFormat="1" ht="24" customHeight="1">
      <c r="B414" s="114"/>
      <c r="C414" s="152" t="s">
        <v>1328</v>
      </c>
      <c r="D414" s="152" t="s">
        <v>173</v>
      </c>
      <c r="E414" s="153" t="s">
        <v>1329</v>
      </c>
      <c r="F414" s="154" t="s">
        <v>1330</v>
      </c>
      <c r="G414" s="155" t="s">
        <v>154</v>
      </c>
      <c r="H414" s="156">
        <v>2</v>
      </c>
      <c r="I414" s="166"/>
      <c r="J414" s="157">
        <f t="shared" si="100"/>
        <v>0</v>
      </c>
      <c r="K414" s="154" t="s">
        <v>1</v>
      </c>
      <c r="L414" s="158"/>
      <c r="M414" s="159" t="s">
        <v>1</v>
      </c>
      <c r="N414" s="160" t="s">
        <v>39</v>
      </c>
      <c r="O414" s="148">
        <v>0</v>
      </c>
      <c r="P414" s="148">
        <f t="shared" si="101"/>
        <v>0</v>
      </c>
      <c r="Q414" s="148">
        <v>1.515E-2</v>
      </c>
      <c r="R414" s="148">
        <f t="shared" si="102"/>
        <v>3.0300000000000001E-2</v>
      </c>
      <c r="S414" s="148">
        <v>0</v>
      </c>
      <c r="T414" s="149">
        <f t="shared" si="103"/>
        <v>0</v>
      </c>
      <c r="AR414" s="150" t="s">
        <v>310</v>
      </c>
      <c r="AT414" s="150" t="s">
        <v>173</v>
      </c>
      <c r="AU414" s="150" t="s">
        <v>84</v>
      </c>
      <c r="AY414" s="13" t="s">
        <v>127</v>
      </c>
      <c r="BE414" s="151">
        <f t="shared" si="104"/>
        <v>0</v>
      </c>
      <c r="BF414" s="151">
        <f t="shared" si="105"/>
        <v>0</v>
      </c>
      <c r="BG414" s="151">
        <f t="shared" si="106"/>
        <v>0</v>
      </c>
      <c r="BH414" s="151">
        <f t="shared" si="107"/>
        <v>0</v>
      </c>
      <c r="BI414" s="151">
        <f t="shared" si="108"/>
        <v>0</v>
      </c>
      <c r="BJ414" s="13" t="s">
        <v>82</v>
      </c>
      <c r="BK414" s="151">
        <f t="shared" si="109"/>
        <v>0</v>
      </c>
      <c r="BL414" s="13" t="s">
        <v>310</v>
      </c>
      <c r="BM414" s="150" t="s">
        <v>1331</v>
      </c>
    </row>
    <row r="415" spans="2:65" s="1" customFormat="1" ht="24" customHeight="1">
      <c r="B415" s="114"/>
      <c r="C415" s="152" t="s">
        <v>294</v>
      </c>
      <c r="D415" s="152" t="s">
        <v>173</v>
      </c>
      <c r="E415" s="153" t="s">
        <v>1332</v>
      </c>
      <c r="F415" s="154" t="s">
        <v>1333</v>
      </c>
      <c r="G415" s="155" t="s">
        <v>154</v>
      </c>
      <c r="H415" s="156">
        <v>2</v>
      </c>
      <c r="I415" s="166"/>
      <c r="J415" s="157">
        <f t="shared" si="100"/>
        <v>0</v>
      </c>
      <c r="K415" s="154" t="s">
        <v>1</v>
      </c>
      <c r="L415" s="158"/>
      <c r="M415" s="159" t="s">
        <v>1</v>
      </c>
      <c r="N415" s="160" t="s">
        <v>39</v>
      </c>
      <c r="O415" s="148">
        <v>0</v>
      </c>
      <c r="P415" s="148">
        <f t="shared" si="101"/>
        <v>0</v>
      </c>
      <c r="Q415" s="148">
        <v>8.1399999999999997E-3</v>
      </c>
      <c r="R415" s="148">
        <f t="shared" si="102"/>
        <v>1.6279999999999999E-2</v>
      </c>
      <c r="S415" s="148">
        <v>0</v>
      </c>
      <c r="T415" s="149">
        <f t="shared" si="103"/>
        <v>0</v>
      </c>
      <c r="AR415" s="150" t="s">
        <v>310</v>
      </c>
      <c r="AT415" s="150" t="s">
        <v>173</v>
      </c>
      <c r="AU415" s="150" t="s">
        <v>84</v>
      </c>
      <c r="AY415" s="13" t="s">
        <v>127</v>
      </c>
      <c r="BE415" s="151">
        <f t="shared" si="104"/>
        <v>0</v>
      </c>
      <c r="BF415" s="151">
        <f t="shared" si="105"/>
        <v>0</v>
      </c>
      <c r="BG415" s="151">
        <f t="shared" si="106"/>
        <v>0</v>
      </c>
      <c r="BH415" s="151">
        <f t="shared" si="107"/>
        <v>0</v>
      </c>
      <c r="BI415" s="151">
        <f t="shared" si="108"/>
        <v>0</v>
      </c>
      <c r="BJ415" s="13" t="s">
        <v>82</v>
      </c>
      <c r="BK415" s="151">
        <f t="shared" si="109"/>
        <v>0</v>
      </c>
      <c r="BL415" s="13" t="s">
        <v>310</v>
      </c>
      <c r="BM415" s="150" t="s">
        <v>1334</v>
      </c>
    </row>
    <row r="416" spans="2:65" s="1" customFormat="1" ht="16.5" customHeight="1">
      <c r="B416" s="114"/>
      <c r="C416" s="152" t="s">
        <v>1335</v>
      </c>
      <c r="D416" s="152" t="s">
        <v>173</v>
      </c>
      <c r="E416" s="153" t="s">
        <v>1336</v>
      </c>
      <c r="F416" s="154" t="s">
        <v>1337</v>
      </c>
      <c r="G416" s="155" t="s">
        <v>154</v>
      </c>
      <c r="H416" s="156">
        <v>1</v>
      </c>
      <c r="I416" s="166"/>
      <c r="J416" s="157">
        <f t="shared" si="100"/>
        <v>0</v>
      </c>
      <c r="K416" s="154" t="s">
        <v>1</v>
      </c>
      <c r="L416" s="158"/>
      <c r="M416" s="159" t="s">
        <v>1</v>
      </c>
      <c r="N416" s="160" t="s">
        <v>39</v>
      </c>
      <c r="O416" s="148">
        <v>0</v>
      </c>
      <c r="P416" s="148">
        <f t="shared" si="101"/>
        <v>0</v>
      </c>
      <c r="Q416" s="148">
        <v>8.1399999999999997E-3</v>
      </c>
      <c r="R416" s="148">
        <f t="shared" si="102"/>
        <v>8.1399999999999997E-3</v>
      </c>
      <c r="S416" s="148">
        <v>0</v>
      </c>
      <c r="T416" s="149">
        <f t="shared" si="103"/>
        <v>0</v>
      </c>
      <c r="AR416" s="150" t="s">
        <v>310</v>
      </c>
      <c r="AT416" s="150" t="s">
        <v>173</v>
      </c>
      <c r="AU416" s="150" t="s">
        <v>84</v>
      </c>
      <c r="AY416" s="13" t="s">
        <v>127</v>
      </c>
      <c r="BE416" s="151">
        <f t="shared" si="104"/>
        <v>0</v>
      </c>
      <c r="BF416" s="151">
        <f t="shared" si="105"/>
        <v>0</v>
      </c>
      <c r="BG416" s="151">
        <f t="shared" si="106"/>
        <v>0</v>
      </c>
      <c r="BH416" s="151">
        <f t="shared" si="107"/>
        <v>0</v>
      </c>
      <c r="BI416" s="151">
        <f t="shared" si="108"/>
        <v>0</v>
      </c>
      <c r="BJ416" s="13" t="s">
        <v>82</v>
      </c>
      <c r="BK416" s="151">
        <f t="shared" si="109"/>
        <v>0</v>
      </c>
      <c r="BL416" s="13" t="s">
        <v>310</v>
      </c>
      <c r="BM416" s="150" t="s">
        <v>1338</v>
      </c>
    </row>
    <row r="417" spans="2:65" s="1" customFormat="1" ht="16.5" customHeight="1">
      <c r="B417" s="114"/>
      <c r="C417" s="140" t="s">
        <v>1339</v>
      </c>
      <c r="D417" s="140" t="s">
        <v>130</v>
      </c>
      <c r="E417" s="141" t="s">
        <v>1340</v>
      </c>
      <c r="F417" s="142" t="s">
        <v>1341</v>
      </c>
      <c r="G417" s="143" t="s">
        <v>309</v>
      </c>
      <c r="H417" s="144">
        <v>1</v>
      </c>
      <c r="I417" s="165"/>
      <c r="J417" s="145">
        <f t="shared" si="100"/>
        <v>0</v>
      </c>
      <c r="K417" s="142" t="s">
        <v>1</v>
      </c>
      <c r="L417" s="27"/>
      <c r="M417" s="146" t="s">
        <v>1</v>
      </c>
      <c r="N417" s="147" t="s">
        <v>39</v>
      </c>
      <c r="O417" s="148">
        <v>0</v>
      </c>
      <c r="P417" s="148">
        <f t="shared" si="101"/>
        <v>0</v>
      </c>
      <c r="Q417" s="148">
        <v>0</v>
      </c>
      <c r="R417" s="148">
        <f t="shared" si="102"/>
        <v>0</v>
      </c>
      <c r="S417" s="148">
        <v>0</v>
      </c>
      <c r="T417" s="149">
        <f t="shared" si="103"/>
        <v>0</v>
      </c>
      <c r="AR417" s="150" t="s">
        <v>310</v>
      </c>
      <c r="AT417" s="150" t="s">
        <v>130</v>
      </c>
      <c r="AU417" s="150" t="s">
        <v>84</v>
      </c>
      <c r="AY417" s="13" t="s">
        <v>127</v>
      </c>
      <c r="BE417" s="151">
        <f t="shared" si="104"/>
        <v>0</v>
      </c>
      <c r="BF417" s="151">
        <f t="shared" si="105"/>
        <v>0</v>
      </c>
      <c r="BG417" s="151">
        <f t="shared" si="106"/>
        <v>0</v>
      </c>
      <c r="BH417" s="151">
        <f t="shared" si="107"/>
        <v>0</v>
      </c>
      <c r="BI417" s="151">
        <f t="shared" si="108"/>
        <v>0</v>
      </c>
      <c r="BJ417" s="13" t="s">
        <v>82</v>
      </c>
      <c r="BK417" s="151">
        <f t="shared" si="109"/>
        <v>0</v>
      </c>
      <c r="BL417" s="13" t="s">
        <v>310</v>
      </c>
      <c r="BM417" s="150" t="s">
        <v>1342</v>
      </c>
    </row>
    <row r="418" spans="2:65" s="1" customFormat="1" ht="24" customHeight="1">
      <c r="B418" s="114"/>
      <c r="C418" s="140" t="s">
        <v>1343</v>
      </c>
      <c r="D418" s="140" t="s">
        <v>130</v>
      </c>
      <c r="E418" s="141" t="s">
        <v>1344</v>
      </c>
      <c r="F418" s="142" t="s">
        <v>1345</v>
      </c>
      <c r="G418" s="143" t="s">
        <v>309</v>
      </c>
      <c r="H418" s="144">
        <v>1</v>
      </c>
      <c r="I418" s="165"/>
      <c r="J418" s="145">
        <f t="shared" si="100"/>
        <v>0</v>
      </c>
      <c r="K418" s="142" t="s">
        <v>1</v>
      </c>
      <c r="L418" s="27"/>
      <c r="M418" s="146" t="s">
        <v>1</v>
      </c>
      <c r="N418" s="147" t="s">
        <v>39</v>
      </c>
      <c r="O418" s="148">
        <v>0</v>
      </c>
      <c r="P418" s="148">
        <f t="shared" si="101"/>
        <v>0</v>
      </c>
      <c r="Q418" s="148">
        <v>0</v>
      </c>
      <c r="R418" s="148">
        <f t="shared" si="102"/>
        <v>0</v>
      </c>
      <c r="S418" s="148">
        <v>0</v>
      </c>
      <c r="T418" s="149">
        <f t="shared" si="103"/>
        <v>0</v>
      </c>
      <c r="AR418" s="150" t="s">
        <v>310</v>
      </c>
      <c r="AT418" s="150" t="s">
        <v>130</v>
      </c>
      <c r="AU418" s="150" t="s">
        <v>84</v>
      </c>
      <c r="AY418" s="13" t="s">
        <v>127</v>
      </c>
      <c r="BE418" s="151">
        <f t="shared" si="104"/>
        <v>0</v>
      </c>
      <c r="BF418" s="151">
        <f t="shared" si="105"/>
        <v>0</v>
      </c>
      <c r="BG418" s="151">
        <f t="shared" si="106"/>
        <v>0</v>
      </c>
      <c r="BH418" s="151">
        <f t="shared" si="107"/>
        <v>0</v>
      </c>
      <c r="BI418" s="151">
        <f t="shared" si="108"/>
        <v>0</v>
      </c>
      <c r="BJ418" s="13" t="s">
        <v>82</v>
      </c>
      <c r="BK418" s="151">
        <f t="shared" si="109"/>
        <v>0</v>
      </c>
      <c r="BL418" s="13" t="s">
        <v>310</v>
      </c>
      <c r="BM418" s="150" t="s">
        <v>1346</v>
      </c>
    </row>
    <row r="419" spans="2:65" s="11" customFormat="1" ht="22.9" customHeight="1">
      <c r="B419" s="128"/>
      <c r="D419" s="129" t="s">
        <v>73</v>
      </c>
      <c r="E419" s="138" t="s">
        <v>1347</v>
      </c>
      <c r="F419" s="138" t="s">
        <v>1348</v>
      </c>
      <c r="J419" s="139">
        <f>BK419</f>
        <v>0</v>
      </c>
      <c r="L419" s="128"/>
      <c r="M419" s="132"/>
      <c r="N419" s="133"/>
      <c r="O419" s="133"/>
      <c r="P419" s="134">
        <f>P420</f>
        <v>0</v>
      </c>
      <c r="Q419" s="133"/>
      <c r="R419" s="134">
        <f>R420</f>
        <v>0</v>
      </c>
      <c r="S419" s="133"/>
      <c r="T419" s="135">
        <f>T420</f>
        <v>0</v>
      </c>
      <c r="AR419" s="129" t="s">
        <v>143</v>
      </c>
      <c r="AT419" s="136" t="s">
        <v>73</v>
      </c>
      <c r="AU419" s="136" t="s">
        <v>82</v>
      </c>
      <c r="AY419" s="129" t="s">
        <v>127</v>
      </c>
      <c r="BK419" s="137">
        <f>BK420</f>
        <v>0</v>
      </c>
    </row>
    <row r="420" spans="2:65" s="1" customFormat="1" ht="36" customHeight="1">
      <c r="B420" s="114"/>
      <c r="C420" s="140" t="s">
        <v>1349</v>
      </c>
      <c r="D420" s="140" t="s">
        <v>130</v>
      </c>
      <c r="E420" s="141" t="s">
        <v>1350</v>
      </c>
      <c r="F420" s="142" t="s">
        <v>1351</v>
      </c>
      <c r="G420" s="143" t="s">
        <v>309</v>
      </c>
      <c r="H420" s="144">
        <v>1</v>
      </c>
      <c r="I420" s="165"/>
      <c r="J420" s="145">
        <f>ROUND(I420*H420,2)</f>
        <v>0</v>
      </c>
      <c r="K420" s="142" t="s">
        <v>1</v>
      </c>
      <c r="L420" s="27"/>
      <c r="M420" s="146" t="s">
        <v>1</v>
      </c>
      <c r="N420" s="147" t="s">
        <v>39</v>
      </c>
      <c r="O420" s="148">
        <v>0</v>
      </c>
      <c r="P420" s="148">
        <f>O420*H420</f>
        <v>0</v>
      </c>
      <c r="Q420" s="148">
        <v>0</v>
      </c>
      <c r="R420" s="148">
        <f>Q420*H420</f>
        <v>0</v>
      </c>
      <c r="S420" s="148">
        <v>0</v>
      </c>
      <c r="T420" s="149">
        <f>S420*H420</f>
        <v>0</v>
      </c>
      <c r="AR420" s="150" t="s">
        <v>310</v>
      </c>
      <c r="AT420" s="150" t="s">
        <v>130</v>
      </c>
      <c r="AU420" s="150" t="s">
        <v>84</v>
      </c>
      <c r="AY420" s="13" t="s">
        <v>127</v>
      </c>
      <c r="BE420" s="151">
        <f>IF(N420="základní",J420,0)</f>
        <v>0</v>
      </c>
      <c r="BF420" s="151">
        <f>IF(N420="snížená",J420,0)</f>
        <v>0</v>
      </c>
      <c r="BG420" s="151">
        <f>IF(N420="zákl. přenesená",J420,0)</f>
        <v>0</v>
      </c>
      <c r="BH420" s="151">
        <f>IF(N420="sníž. přenesená",J420,0)</f>
        <v>0</v>
      </c>
      <c r="BI420" s="151">
        <f>IF(N420="nulová",J420,0)</f>
        <v>0</v>
      </c>
      <c r="BJ420" s="13" t="s">
        <v>82</v>
      </c>
      <c r="BK420" s="151">
        <f>ROUND(I420*H420,2)</f>
        <v>0</v>
      </c>
      <c r="BL420" s="13" t="s">
        <v>310</v>
      </c>
      <c r="BM420" s="150" t="s">
        <v>1352</v>
      </c>
    </row>
    <row r="421" spans="2:65" s="11" customFormat="1" ht="25.9" customHeight="1">
      <c r="B421" s="128"/>
      <c r="D421" s="129" t="s">
        <v>73</v>
      </c>
      <c r="E421" s="130" t="s">
        <v>304</v>
      </c>
      <c r="F421" s="130" t="s">
        <v>305</v>
      </c>
      <c r="J421" s="131">
        <f>BK421</f>
        <v>0</v>
      </c>
      <c r="L421" s="128"/>
      <c r="M421" s="132"/>
      <c r="N421" s="133"/>
      <c r="O421" s="133"/>
      <c r="P421" s="134">
        <f>SUM(P422:P436)</f>
        <v>0</v>
      </c>
      <c r="Q421" s="133"/>
      <c r="R421" s="134">
        <f>SUM(R422:R436)</f>
        <v>0</v>
      </c>
      <c r="S421" s="133"/>
      <c r="T421" s="135">
        <f>SUM(T422:T436)</f>
        <v>0</v>
      </c>
      <c r="AR421" s="129" t="s">
        <v>143</v>
      </c>
      <c r="AT421" s="136" t="s">
        <v>73</v>
      </c>
      <c r="AU421" s="136" t="s">
        <v>74</v>
      </c>
      <c r="AY421" s="129" t="s">
        <v>127</v>
      </c>
      <c r="BK421" s="137">
        <f>SUM(BK422:BK436)</f>
        <v>0</v>
      </c>
    </row>
    <row r="422" spans="2:65" s="1" customFormat="1" ht="16.5" customHeight="1">
      <c r="B422" s="114"/>
      <c r="C422" s="140" t="s">
        <v>1353</v>
      </c>
      <c r="D422" s="140" t="s">
        <v>130</v>
      </c>
      <c r="E422" s="141" t="s">
        <v>307</v>
      </c>
      <c r="F422" s="142" t="s">
        <v>1354</v>
      </c>
      <c r="G422" s="143" t="s">
        <v>309</v>
      </c>
      <c r="H422" s="144">
        <v>7</v>
      </c>
      <c r="I422" s="165"/>
      <c r="J422" s="145">
        <f t="shared" ref="J422:J436" si="110">ROUND(I422*H422,2)</f>
        <v>0</v>
      </c>
      <c r="K422" s="142" t="s">
        <v>1</v>
      </c>
      <c r="L422" s="27"/>
      <c r="M422" s="146" t="s">
        <v>1</v>
      </c>
      <c r="N422" s="147" t="s">
        <v>39</v>
      </c>
      <c r="O422" s="148">
        <v>0</v>
      </c>
      <c r="P422" s="148">
        <f t="shared" ref="P422:P436" si="111">O422*H422</f>
        <v>0</v>
      </c>
      <c r="Q422" s="148">
        <v>0</v>
      </c>
      <c r="R422" s="148">
        <f t="shared" ref="R422:R436" si="112">Q422*H422</f>
        <v>0</v>
      </c>
      <c r="S422" s="148">
        <v>0</v>
      </c>
      <c r="T422" s="149">
        <f t="shared" ref="T422:T436" si="113">S422*H422</f>
        <v>0</v>
      </c>
      <c r="AR422" s="150" t="s">
        <v>310</v>
      </c>
      <c r="AT422" s="150" t="s">
        <v>130</v>
      </c>
      <c r="AU422" s="150" t="s">
        <v>82</v>
      </c>
      <c r="AY422" s="13" t="s">
        <v>127</v>
      </c>
      <c r="BE422" s="151">
        <f t="shared" ref="BE422:BE436" si="114">IF(N422="základní",J422,0)</f>
        <v>0</v>
      </c>
      <c r="BF422" s="151">
        <f t="shared" ref="BF422:BF436" si="115">IF(N422="snížená",J422,0)</f>
        <v>0</v>
      </c>
      <c r="BG422" s="151">
        <f t="shared" ref="BG422:BG436" si="116">IF(N422="zákl. přenesená",J422,0)</f>
        <v>0</v>
      </c>
      <c r="BH422" s="151">
        <f t="shared" ref="BH422:BH436" si="117">IF(N422="sníž. přenesená",J422,0)</f>
        <v>0</v>
      </c>
      <c r="BI422" s="151">
        <f t="shared" ref="BI422:BI436" si="118">IF(N422="nulová",J422,0)</f>
        <v>0</v>
      </c>
      <c r="BJ422" s="13" t="s">
        <v>82</v>
      </c>
      <c r="BK422" s="151">
        <f t="shared" ref="BK422:BK436" si="119">ROUND(I422*H422,2)</f>
        <v>0</v>
      </c>
      <c r="BL422" s="13" t="s">
        <v>310</v>
      </c>
      <c r="BM422" s="150" t="s">
        <v>1355</v>
      </c>
    </row>
    <row r="423" spans="2:65" s="1" customFormat="1" ht="16.5" customHeight="1">
      <c r="B423" s="114"/>
      <c r="C423" s="140" t="s">
        <v>1356</v>
      </c>
      <c r="D423" s="140" t="s">
        <v>130</v>
      </c>
      <c r="E423" s="141" t="s">
        <v>313</v>
      </c>
      <c r="F423" s="142" t="s">
        <v>1357</v>
      </c>
      <c r="G423" s="143" t="s">
        <v>309</v>
      </c>
      <c r="H423" s="144">
        <v>4</v>
      </c>
      <c r="I423" s="165"/>
      <c r="J423" s="145">
        <f t="shared" si="110"/>
        <v>0</v>
      </c>
      <c r="K423" s="142" t="s">
        <v>1</v>
      </c>
      <c r="L423" s="27"/>
      <c r="M423" s="146" t="s">
        <v>1</v>
      </c>
      <c r="N423" s="147" t="s">
        <v>39</v>
      </c>
      <c r="O423" s="148">
        <v>0</v>
      </c>
      <c r="P423" s="148">
        <f t="shared" si="111"/>
        <v>0</v>
      </c>
      <c r="Q423" s="148">
        <v>0</v>
      </c>
      <c r="R423" s="148">
        <f t="shared" si="112"/>
        <v>0</v>
      </c>
      <c r="S423" s="148">
        <v>0</v>
      </c>
      <c r="T423" s="149">
        <f t="shared" si="113"/>
        <v>0</v>
      </c>
      <c r="AR423" s="150" t="s">
        <v>310</v>
      </c>
      <c r="AT423" s="150" t="s">
        <v>130</v>
      </c>
      <c r="AU423" s="150" t="s">
        <v>82</v>
      </c>
      <c r="AY423" s="13" t="s">
        <v>127</v>
      </c>
      <c r="BE423" s="151">
        <f t="shared" si="114"/>
        <v>0</v>
      </c>
      <c r="BF423" s="151">
        <f t="shared" si="115"/>
        <v>0</v>
      </c>
      <c r="BG423" s="151">
        <f t="shared" si="116"/>
        <v>0</v>
      </c>
      <c r="BH423" s="151">
        <f t="shared" si="117"/>
        <v>0</v>
      </c>
      <c r="BI423" s="151">
        <f t="shared" si="118"/>
        <v>0</v>
      </c>
      <c r="BJ423" s="13" t="s">
        <v>82</v>
      </c>
      <c r="BK423" s="151">
        <f t="shared" si="119"/>
        <v>0</v>
      </c>
      <c r="BL423" s="13" t="s">
        <v>310</v>
      </c>
      <c r="BM423" s="150" t="s">
        <v>1358</v>
      </c>
    </row>
    <row r="424" spans="2:65" s="1" customFormat="1" ht="16.5" customHeight="1">
      <c r="B424" s="114"/>
      <c r="C424" s="140" t="s">
        <v>1359</v>
      </c>
      <c r="D424" s="140" t="s">
        <v>130</v>
      </c>
      <c r="E424" s="141" t="s">
        <v>317</v>
      </c>
      <c r="F424" s="142" t="s">
        <v>1360</v>
      </c>
      <c r="G424" s="143" t="s">
        <v>309</v>
      </c>
      <c r="H424" s="144">
        <v>7</v>
      </c>
      <c r="I424" s="165"/>
      <c r="J424" s="145">
        <f t="shared" si="110"/>
        <v>0</v>
      </c>
      <c r="K424" s="142" t="s">
        <v>1</v>
      </c>
      <c r="L424" s="27"/>
      <c r="M424" s="146" t="s">
        <v>1</v>
      </c>
      <c r="N424" s="147" t="s">
        <v>39</v>
      </c>
      <c r="O424" s="148">
        <v>0</v>
      </c>
      <c r="P424" s="148">
        <f t="shared" si="111"/>
        <v>0</v>
      </c>
      <c r="Q424" s="148">
        <v>0</v>
      </c>
      <c r="R424" s="148">
        <f t="shared" si="112"/>
        <v>0</v>
      </c>
      <c r="S424" s="148">
        <v>0</v>
      </c>
      <c r="T424" s="149">
        <f t="shared" si="113"/>
        <v>0</v>
      </c>
      <c r="AR424" s="150" t="s">
        <v>310</v>
      </c>
      <c r="AT424" s="150" t="s">
        <v>130</v>
      </c>
      <c r="AU424" s="150" t="s">
        <v>82</v>
      </c>
      <c r="AY424" s="13" t="s">
        <v>127</v>
      </c>
      <c r="BE424" s="151">
        <f t="shared" si="114"/>
        <v>0</v>
      </c>
      <c r="BF424" s="151">
        <f t="shared" si="115"/>
        <v>0</v>
      </c>
      <c r="BG424" s="151">
        <f t="shared" si="116"/>
        <v>0</v>
      </c>
      <c r="BH424" s="151">
        <f t="shared" si="117"/>
        <v>0</v>
      </c>
      <c r="BI424" s="151">
        <f t="shared" si="118"/>
        <v>0</v>
      </c>
      <c r="BJ424" s="13" t="s">
        <v>82</v>
      </c>
      <c r="BK424" s="151">
        <f t="shared" si="119"/>
        <v>0</v>
      </c>
      <c r="BL424" s="13" t="s">
        <v>310</v>
      </c>
      <c r="BM424" s="150" t="s">
        <v>1361</v>
      </c>
    </row>
    <row r="425" spans="2:65" s="1" customFormat="1" ht="24" customHeight="1">
      <c r="B425" s="114"/>
      <c r="C425" s="140" t="s">
        <v>1362</v>
      </c>
      <c r="D425" s="140" t="s">
        <v>130</v>
      </c>
      <c r="E425" s="141" t="s">
        <v>321</v>
      </c>
      <c r="F425" s="142" t="s">
        <v>1363</v>
      </c>
      <c r="G425" s="143" t="s">
        <v>309</v>
      </c>
      <c r="H425" s="144">
        <v>4</v>
      </c>
      <c r="I425" s="165"/>
      <c r="J425" s="145">
        <f t="shared" si="110"/>
        <v>0</v>
      </c>
      <c r="K425" s="142" t="s">
        <v>1</v>
      </c>
      <c r="L425" s="27"/>
      <c r="M425" s="146" t="s">
        <v>1</v>
      </c>
      <c r="N425" s="147" t="s">
        <v>39</v>
      </c>
      <c r="O425" s="148">
        <v>0</v>
      </c>
      <c r="P425" s="148">
        <f t="shared" si="111"/>
        <v>0</v>
      </c>
      <c r="Q425" s="148">
        <v>0</v>
      </c>
      <c r="R425" s="148">
        <f t="shared" si="112"/>
        <v>0</v>
      </c>
      <c r="S425" s="148">
        <v>0</v>
      </c>
      <c r="T425" s="149">
        <f t="shared" si="113"/>
        <v>0</v>
      </c>
      <c r="AR425" s="150" t="s">
        <v>310</v>
      </c>
      <c r="AT425" s="150" t="s">
        <v>130</v>
      </c>
      <c r="AU425" s="150" t="s">
        <v>82</v>
      </c>
      <c r="AY425" s="13" t="s">
        <v>127</v>
      </c>
      <c r="BE425" s="151">
        <f t="shared" si="114"/>
        <v>0</v>
      </c>
      <c r="BF425" s="151">
        <f t="shared" si="115"/>
        <v>0</v>
      </c>
      <c r="BG425" s="151">
        <f t="shared" si="116"/>
        <v>0</v>
      </c>
      <c r="BH425" s="151">
        <f t="shared" si="117"/>
        <v>0</v>
      </c>
      <c r="BI425" s="151">
        <f t="shared" si="118"/>
        <v>0</v>
      </c>
      <c r="BJ425" s="13" t="s">
        <v>82</v>
      </c>
      <c r="BK425" s="151">
        <f t="shared" si="119"/>
        <v>0</v>
      </c>
      <c r="BL425" s="13" t="s">
        <v>310</v>
      </c>
      <c r="BM425" s="150" t="s">
        <v>1364</v>
      </c>
    </row>
    <row r="426" spans="2:65" s="1" customFormat="1" ht="16.5" customHeight="1">
      <c r="B426" s="114"/>
      <c r="C426" s="140" t="s">
        <v>1365</v>
      </c>
      <c r="D426" s="140" t="s">
        <v>130</v>
      </c>
      <c r="E426" s="141" t="s">
        <v>325</v>
      </c>
      <c r="F426" s="142" t="s">
        <v>1366</v>
      </c>
      <c r="G426" s="143" t="s">
        <v>309</v>
      </c>
      <c r="H426" s="144">
        <v>2</v>
      </c>
      <c r="I426" s="165"/>
      <c r="J426" s="145">
        <f t="shared" si="110"/>
        <v>0</v>
      </c>
      <c r="K426" s="142" t="s">
        <v>1</v>
      </c>
      <c r="L426" s="27"/>
      <c r="M426" s="146" t="s">
        <v>1</v>
      </c>
      <c r="N426" s="147" t="s">
        <v>39</v>
      </c>
      <c r="O426" s="148">
        <v>0</v>
      </c>
      <c r="P426" s="148">
        <f t="shared" si="111"/>
        <v>0</v>
      </c>
      <c r="Q426" s="148">
        <v>0</v>
      </c>
      <c r="R426" s="148">
        <f t="shared" si="112"/>
        <v>0</v>
      </c>
      <c r="S426" s="148">
        <v>0</v>
      </c>
      <c r="T426" s="149">
        <f t="shared" si="113"/>
        <v>0</v>
      </c>
      <c r="AR426" s="150" t="s">
        <v>310</v>
      </c>
      <c r="AT426" s="150" t="s">
        <v>130</v>
      </c>
      <c r="AU426" s="150" t="s">
        <v>82</v>
      </c>
      <c r="AY426" s="13" t="s">
        <v>127</v>
      </c>
      <c r="BE426" s="151">
        <f t="shared" si="114"/>
        <v>0</v>
      </c>
      <c r="BF426" s="151">
        <f t="shared" si="115"/>
        <v>0</v>
      </c>
      <c r="BG426" s="151">
        <f t="shared" si="116"/>
        <v>0</v>
      </c>
      <c r="BH426" s="151">
        <f t="shared" si="117"/>
        <v>0</v>
      </c>
      <c r="BI426" s="151">
        <f t="shared" si="118"/>
        <v>0</v>
      </c>
      <c r="BJ426" s="13" t="s">
        <v>82</v>
      </c>
      <c r="BK426" s="151">
        <f t="shared" si="119"/>
        <v>0</v>
      </c>
      <c r="BL426" s="13" t="s">
        <v>310</v>
      </c>
      <c r="BM426" s="150" t="s">
        <v>1367</v>
      </c>
    </row>
    <row r="427" spans="2:65" s="1" customFormat="1" ht="16.5" customHeight="1">
      <c r="B427" s="114"/>
      <c r="C427" s="140" t="s">
        <v>1368</v>
      </c>
      <c r="D427" s="140" t="s">
        <v>130</v>
      </c>
      <c r="E427" s="141" t="s">
        <v>329</v>
      </c>
      <c r="F427" s="142" t="s">
        <v>1369</v>
      </c>
      <c r="G427" s="143" t="s">
        <v>309</v>
      </c>
      <c r="H427" s="144">
        <v>2</v>
      </c>
      <c r="I427" s="165"/>
      <c r="J427" s="145">
        <f t="shared" si="110"/>
        <v>0</v>
      </c>
      <c r="K427" s="142" t="s">
        <v>1</v>
      </c>
      <c r="L427" s="27"/>
      <c r="M427" s="146" t="s">
        <v>1</v>
      </c>
      <c r="N427" s="147" t="s">
        <v>39</v>
      </c>
      <c r="O427" s="148">
        <v>0</v>
      </c>
      <c r="P427" s="148">
        <f t="shared" si="111"/>
        <v>0</v>
      </c>
      <c r="Q427" s="148">
        <v>0</v>
      </c>
      <c r="R427" s="148">
        <f t="shared" si="112"/>
        <v>0</v>
      </c>
      <c r="S427" s="148">
        <v>0</v>
      </c>
      <c r="T427" s="149">
        <f t="shared" si="113"/>
        <v>0</v>
      </c>
      <c r="AR427" s="150" t="s">
        <v>310</v>
      </c>
      <c r="AT427" s="150" t="s">
        <v>130</v>
      </c>
      <c r="AU427" s="150" t="s">
        <v>82</v>
      </c>
      <c r="AY427" s="13" t="s">
        <v>127</v>
      </c>
      <c r="BE427" s="151">
        <f t="shared" si="114"/>
        <v>0</v>
      </c>
      <c r="BF427" s="151">
        <f t="shared" si="115"/>
        <v>0</v>
      </c>
      <c r="BG427" s="151">
        <f t="shared" si="116"/>
        <v>0</v>
      </c>
      <c r="BH427" s="151">
        <f t="shared" si="117"/>
        <v>0</v>
      </c>
      <c r="BI427" s="151">
        <f t="shared" si="118"/>
        <v>0</v>
      </c>
      <c r="BJ427" s="13" t="s">
        <v>82</v>
      </c>
      <c r="BK427" s="151">
        <f t="shared" si="119"/>
        <v>0</v>
      </c>
      <c r="BL427" s="13" t="s">
        <v>310</v>
      </c>
      <c r="BM427" s="150" t="s">
        <v>1370</v>
      </c>
    </row>
    <row r="428" spans="2:65" s="1" customFormat="1" ht="24" customHeight="1">
      <c r="B428" s="114"/>
      <c r="C428" s="140" t="s">
        <v>1371</v>
      </c>
      <c r="D428" s="140" t="s">
        <v>130</v>
      </c>
      <c r="E428" s="141" t="s">
        <v>333</v>
      </c>
      <c r="F428" s="142" t="s">
        <v>1372</v>
      </c>
      <c r="G428" s="143" t="s">
        <v>1373</v>
      </c>
      <c r="H428" s="144">
        <v>72</v>
      </c>
      <c r="I428" s="165"/>
      <c r="J428" s="145">
        <f t="shared" si="110"/>
        <v>0</v>
      </c>
      <c r="K428" s="142" t="s">
        <v>1</v>
      </c>
      <c r="L428" s="27"/>
      <c r="M428" s="146" t="s">
        <v>1</v>
      </c>
      <c r="N428" s="147" t="s">
        <v>39</v>
      </c>
      <c r="O428" s="148">
        <v>0</v>
      </c>
      <c r="P428" s="148">
        <f t="shared" si="111"/>
        <v>0</v>
      </c>
      <c r="Q428" s="148">
        <v>0</v>
      </c>
      <c r="R428" s="148">
        <f t="shared" si="112"/>
        <v>0</v>
      </c>
      <c r="S428" s="148">
        <v>0</v>
      </c>
      <c r="T428" s="149">
        <f t="shared" si="113"/>
        <v>0</v>
      </c>
      <c r="AR428" s="150" t="s">
        <v>310</v>
      </c>
      <c r="AT428" s="150" t="s">
        <v>130</v>
      </c>
      <c r="AU428" s="150" t="s">
        <v>82</v>
      </c>
      <c r="AY428" s="13" t="s">
        <v>127</v>
      </c>
      <c r="BE428" s="151">
        <f t="shared" si="114"/>
        <v>0</v>
      </c>
      <c r="BF428" s="151">
        <f t="shared" si="115"/>
        <v>0</v>
      </c>
      <c r="BG428" s="151">
        <f t="shared" si="116"/>
        <v>0</v>
      </c>
      <c r="BH428" s="151">
        <f t="shared" si="117"/>
        <v>0</v>
      </c>
      <c r="BI428" s="151">
        <f t="shared" si="118"/>
        <v>0</v>
      </c>
      <c r="BJ428" s="13" t="s">
        <v>82</v>
      </c>
      <c r="BK428" s="151">
        <f t="shared" si="119"/>
        <v>0</v>
      </c>
      <c r="BL428" s="13" t="s">
        <v>310</v>
      </c>
      <c r="BM428" s="150" t="s">
        <v>1374</v>
      </c>
    </row>
    <row r="429" spans="2:65" s="1" customFormat="1" ht="16.5" customHeight="1">
      <c r="B429" s="114"/>
      <c r="C429" s="140" t="s">
        <v>1375</v>
      </c>
      <c r="D429" s="140" t="s">
        <v>130</v>
      </c>
      <c r="E429" s="141" t="s">
        <v>1376</v>
      </c>
      <c r="F429" s="142" t="s">
        <v>1377</v>
      </c>
      <c r="G429" s="143" t="s">
        <v>309</v>
      </c>
      <c r="H429" s="144">
        <v>4</v>
      </c>
      <c r="I429" s="165"/>
      <c r="J429" s="145">
        <f t="shared" si="110"/>
        <v>0</v>
      </c>
      <c r="K429" s="142" t="s">
        <v>1</v>
      </c>
      <c r="L429" s="27"/>
      <c r="M429" s="146" t="s">
        <v>1</v>
      </c>
      <c r="N429" s="147" t="s">
        <v>39</v>
      </c>
      <c r="O429" s="148">
        <v>0</v>
      </c>
      <c r="P429" s="148">
        <f t="shared" si="111"/>
        <v>0</v>
      </c>
      <c r="Q429" s="148">
        <v>0</v>
      </c>
      <c r="R429" s="148">
        <f t="shared" si="112"/>
        <v>0</v>
      </c>
      <c r="S429" s="148">
        <v>0</v>
      </c>
      <c r="T429" s="149">
        <f t="shared" si="113"/>
        <v>0</v>
      </c>
      <c r="AR429" s="150" t="s">
        <v>310</v>
      </c>
      <c r="AT429" s="150" t="s">
        <v>130</v>
      </c>
      <c r="AU429" s="150" t="s">
        <v>82</v>
      </c>
      <c r="AY429" s="13" t="s">
        <v>127</v>
      </c>
      <c r="BE429" s="151">
        <f t="shared" si="114"/>
        <v>0</v>
      </c>
      <c r="BF429" s="151">
        <f t="shared" si="115"/>
        <v>0</v>
      </c>
      <c r="BG429" s="151">
        <f t="shared" si="116"/>
        <v>0</v>
      </c>
      <c r="BH429" s="151">
        <f t="shared" si="117"/>
        <v>0</v>
      </c>
      <c r="BI429" s="151">
        <f t="shared" si="118"/>
        <v>0</v>
      </c>
      <c r="BJ429" s="13" t="s">
        <v>82</v>
      </c>
      <c r="BK429" s="151">
        <f t="shared" si="119"/>
        <v>0</v>
      </c>
      <c r="BL429" s="13" t="s">
        <v>310</v>
      </c>
      <c r="BM429" s="150" t="s">
        <v>1378</v>
      </c>
    </row>
    <row r="430" spans="2:65" s="1" customFormat="1" ht="36" customHeight="1">
      <c r="B430" s="114"/>
      <c r="C430" s="140" t="s">
        <v>1379</v>
      </c>
      <c r="D430" s="140" t="s">
        <v>130</v>
      </c>
      <c r="E430" s="141" t="s">
        <v>1380</v>
      </c>
      <c r="F430" s="142" t="s">
        <v>1381</v>
      </c>
      <c r="G430" s="143" t="s">
        <v>309</v>
      </c>
      <c r="H430" s="144">
        <v>1</v>
      </c>
      <c r="I430" s="165"/>
      <c r="J430" s="145">
        <f t="shared" si="110"/>
        <v>0</v>
      </c>
      <c r="K430" s="142" t="s">
        <v>1</v>
      </c>
      <c r="L430" s="27"/>
      <c r="M430" s="146" t="s">
        <v>1</v>
      </c>
      <c r="N430" s="147" t="s">
        <v>39</v>
      </c>
      <c r="O430" s="148">
        <v>0</v>
      </c>
      <c r="P430" s="148">
        <f t="shared" si="111"/>
        <v>0</v>
      </c>
      <c r="Q430" s="148">
        <v>0</v>
      </c>
      <c r="R430" s="148">
        <f t="shared" si="112"/>
        <v>0</v>
      </c>
      <c r="S430" s="148">
        <v>0</v>
      </c>
      <c r="T430" s="149">
        <f t="shared" si="113"/>
        <v>0</v>
      </c>
      <c r="AR430" s="150" t="s">
        <v>310</v>
      </c>
      <c r="AT430" s="150" t="s">
        <v>130</v>
      </c>
      <c r="AU430" s="150" t="s">
        <v>82</v>
      </c>
      <c r="AY430" s="13" t="s">
        <v>127</v>
      </c>
      <c r="BE430" s="151">
        <f t="shared" si="114"/>
        <v>0</v>
      </c>
      <c r="BF430" s="151">
        <f t="shared" si="115"/>
        <v>0</v>
      </c>
      <c r="BG430" s="151">
        <f t="shared" si="116"/>
        <v>0</v>
      </c>
      <c r="BH430" s="151">
        <f t="shared" si="117"/>
        <v>0</v>
      </c>
      <c r="BI430" s="151">
        <f t="shared" si="118"/>
        <v>0</v>
      </c>
      <c r="BJ430" s="13" t="s">
        <v>82</v>
      </c>
      <c r="BK430" s="151">
        <f t="shared" si="119"/>
        <v>0</v>
      </c>
      <c r="BL430" s="13" t="s">
        <v>310</v>
      </c>
      <c r="BM430" s="150" t="s">
        <v>1382</v>
      </c>
    </row>
    <row r="431" spans="2:65" s="1" customFormat="1" ht="16.5" customHeight="1">
      <c r="B431" s="114"/>
      <c r="C431" s="140" t="s">
        <v>1383</v>
      </c>
      <c r="D431" s="140" t="s">
        <v>130</v>
      </c>
      <c r="E431" s="141" t="s">
        <v>1384</v>
      </c>
      <c r="F431" s="142" t="s">
        <v>326</v>
      </c>
      <c r="G431" s="143" t="s">
        <v>309</v>
      </c>
      <c r="H431" s="144">
        <v>1</v>
      </c>
      <c r="I431" s="165"/>
      <c r="J431" s="145">
        <f t="shared" si="110"/>
        <v>0</v>
      </c>
      <c r="K431" s="142" t="s">
        <v>1</v>
      </c>
      <c r="L431" s="27"/>
      <c r="M431" s="146" t="s">
        <v>1</v>
      </c>
      <c r="N431" s="147" t="s">
        <v>39</v>
      </c>
      <c r="O431" s="148">
        <v>0</v>
      </c>
      <c r="P431" s="148">
        <f t="shared" si="111"/>
        <v>0</v>
      </c>
      <c r="Q431" s="148">
        <v>0</v>
      </c>
      <c r="R431" s="148">
        <f t="shared" si="112"/>
        <v>0</v>
      </c>
      <c r="S431" s="148">
        <v>0</v>
      </c>
      <c r="T431" s="149">
        <f t="shared" si="113"/>
        <v>0</v>
      </c>
      <c r="AR431" s="150" t="s">
        <v>310</v>
      </c>
      <c r="AT431" s="150" t="s">
        <v>130</v>
      </c>
      <c r="AU431" s="150" t="s">
        <v>82</v>
      </c>
      <c r="AY431" s="13" t="s">
        <v>127</v>
      </c>
      <c r="BE431" s="151">
        <f t="shared" si="114"/>
        <v>0</v>
      </c>
      <c r="BF431" s="151">
        <f t="shared" si="115"/>
        <v>0</v>
      </c>
      <c r="BG431" s="151">
        <f t="shared" si="116"/>
        <v>0</v>
      </c>
      <c r="BH431" s="151">
        <f t="shared" si="117"/>
        <v>0</v>
      </c>
      <c r="BI431" s="151">
        <f t="shared" si="118"/>
        <v>0</v>
      </c>
      <c r="BJ431" s="13" t="s">
        <v>82</v>
      </c>
      <c r="BK431" s="151">
        <f t="shared" si="119"/>
        <v>0</v>
      </c>
      <c r="BL431" s="13" t="s">
        <v>310</v>
      </c>
      <c r="BM431" s="150" t="s">
        <v>1385</v>
      </c>
    </row>
    <row r="432" spans="2:65" s="1" customFormat="1" ht="16.5" customHeight="1">
      <c r="B432" s="114"/>
      <c r="C432" s="140" t="s">
        <v>1386</v>
      </c>
      <c r="D432" s="140" t="s">
        <v>130</v>
      </c>
      <c r="E432" s="141" t="s">
        <v>1387</v>
      </c>
      <c r="F432" s="142" t="s">
        <v>1388</v>
      </c>
      <c r="G432" s="143" t="s">
        <v>309</v>
      </c>
      <c r="H432" s="144">
        <v>1</v>
      </c>
      <c r="I432" s="165"/>
      <c r="J432" s="145">
        <f t="shared" si="110"/>
        <v>0</v>
      </c>
      <c r="K432" s="142" t="s">
        <v>1</v>
      </c>
      <c r="L432" s="27"/>
      <c r="M432" s="146" t="s">
        <v>1</v>
      </c>
      <c r="N432" s="147" t="s">
        <v>39</v>
      </c>
      <c r="O432" s="148">
        <v>0</v>
      </c>
      <c r="P432" s="148">
        <f t="shared" si="111"/>
        <v>0</v>
      </c>
      <c r="Q432" s="148">
        <v>0</v>
      </c>
      <c r="R432" s="148">
        <f t="shared" si="112"/>
        <v>0</v>
      </c>
      <c r="S432" s="148">
        <v>0</v>
      </c>
      <c r="T432" s="149">
        <f t="shared" si="113"/>
        <v>0</v>
      </c>
      <c r="AR432" s="150" t="s">
        <v>310</v>
      </c>
      <c r="AT432" s="150" t="s">
        <v>130</v>
      </c>
      <c r="AU432" s="150" t="s">
        <v>82</v>
      </c>
      <c r="AY432" s="13" t="s">
        <v>127</v>
      </c>
      <c r="BE432" s="151">
        <f t="shared" si="114"/>
        <v>0</v>
      </c>
      <c r="BF432" s="151">
        <f t="shared" si="115"/>
        <v>0</v>
      </c>
      <c r="BG432" s="151">
        <f t="shared" si="116"/>
        <v>0</v>
      </c>
      <c r="BH432" s="151">
        <f t="shared" si="117"/>
        <v>0</v>
      </c>
      <c r="BI432" s="151">
        <f t="shared" si="118"/>
        <v>0</v>
      </c>
      <c r="BJ432" s="13" t="s">
        <v>82</v>
      </c>
      <c r="BK432" s="151">
        <f t="shared" si="119"/>
        <v>0</v>
      </c>
      <c r="BL432" s="13" t="s">
        <v>310</v>
      </c>
      <c r="BM432" s="150" t="s">
        <v>1389</v>
      </c>
    </row>
    <row r="433" spans="2:65" s="1" customFormat="1" ht="16.5" customHeight="1">
      <c r="B433" s="114"/>
      <c r="C433" s="140" t="s">
        <v>1390</v>
      </c>
      <c r="D433" s="140" t="s">
        <v>130</v>
      </c>
      <c r="E433" s="141" t="s">
        <v>1391</v>
      </c>
      <c r="F433" s="142" t="s">
        <v>1392</v>
      </c>
      <c r="G433" s="143" t="s">
        <v>309</v>
      </c>
      <c r="H433" s="144">
        <v>1</v>
      </c>
      <c r="I433" s="165"/>
      <c r="J433" s="145">
        <f t="shared" si="110"/>
        <v>0</v>
      </c>
      <c r="K433" s="142" t="s">
        <v>1</v>
      </c>
      <c r="L433" s="27"/>
      <c r="M433" s="146" t="s">
        <v>1</v>
      </c>
      <c r="N433" s="147" t="s">
        <v>39</v>
      </c>
      <c r="O433" s="148">
        <v>0</v>
      </c>
      <c r="P433" s="148">
        <f t="shared" si="111"/>
        <v>0</v>
      </c>
      <c r="Q433" s="148">
        <v>0</v>
      </c>
      <c r="R433" s="148">
        <f t="shared" si="112"/>
        <v>0</v>
      </c>
      <c r="S433" s="148">
        <v>0</v>
      </c>
      <c r="T433" s="149">
        <f t="shared" si="113"/>
        <v>0</v>
      </c>
      <c r="AR433" s="150" t="s">
        <v>310</v>
      </c>
      <c r="AT433" s="150" t="s">
        <v>130</v>
      </c>
      <c r="AU433" s="150" t="s">
        <v>82</v>
      </c>
      <c r="AY433" s="13" t="s">
        <v>127</v>
      </c>
      <c r="BE433" s="151">
        <f t="shared" si="114"/>
        <v>0</v>
      </c>
      <c r="BF433" s="151">
        <f t="shared" si="115"/>
        <v>0</v>
      </c>
      <c r="BG433" s="151">
        <f t="shared" si="116"/>
        <v>0</v>
      </c>
      <c r="BH433" s="151">
        <f t="shared" si="117"/>
        <v>0</v>
      </c>
      <c r="BI433" s="151">
        <f t="shared" si="118"/>
        <v>0</v>
      </c>
      <c r="BJ433" s="13" t="s">
        <v>82</v>
      </c>
      <c r="BK433" s="151">
        <f t="shared" si="119"/>
        <v>0</v>
      </c>
      <c r="BL433" s="13" t="s">
        <v>310</v>
      </c>
      <c r="BM433" s="150" t="s">
        <v>1393</v>
      </c>
    </row>
    <row r="434" spans="2:65" s="1" customFormat="1" ht="16.5" customHeight="1">
      <c r="B434" s="114"/>
      <c r="C434" s="140" t="s">
        <v>1394</v>
      </c>
      <c r="D434" s="140" t="s">
        <v>130</v>
      </c>
      <c r="E434" s="141" t="s">
        <v>1395</v>
      </c>
      <c r="F434" s="142" t="s">
        <v>1396</v>
      </c>
      <c r="G434" s="143" t="s">
        <v>309</v>
      </c>
      <c r="H434" s="144">
        <v>1</v>
      </c>
      <c r="I434" s="165"/>
      <c r="J434" s="145">
        <f t="shared" si="110"/>
        <v>0</v>
      </c>
      <c r="K434" s="142" t="s">
        <v>1</v>
      </c>
      <c r="L434" s="27"/>
      <c r="M434" s="146" t="s">
        <v>1</v>
      </c>
      <c r="N434" s="147" t="s">
        <v>39</v>
      </c>
      <c r="O434" s="148">
        <v>0</v>
      </c>
      <c r="P434" s="148">
        <f t="shared" si="111"/>
        <v>0</v>
      </c>
      <c r="Q434" s="148">
        <v>0</v>
      </c>
      <c r="R434" s="148">
        <f t="shared" si="112"/>
        <v>0</v>
      </c>
      <c r="S434" s="148">
        <v>0</v>
      </c>
      <c r="T434" s="149">
        <f t="shared" si="113"/>
        <v>0</v>
      </c>
      <c r="AR434" s="150" t="s">
        <v>310</v>
      </c>
      <c r="AT434" s="150" t="s">
        <v>130</v>
      </c>
      <c r="AU434" s="150" t="s">
        <v>82</v>
      </c>
      <c r="AY434" s="13" t="s">
        <v>127</v>
      </c>
      <c r="BE434" s="151">
        <f t="shared" si="114"/>
        <v>0</v>
      </c>
      <c r="BF434" s="151">
        <f t="shared" si="115"/>
        <v>0</v>
      </c>
      <c r="BG434" s="151">
        <f t="shared" si="116"/>
        <v>0</v>
      </c>
      <c r="BH434" s="151">
        <f t="shared" si="117"/>
        <v>0</v>
      </c>
      <c r="BI434" s="151">
        <f t="shared" si="118"/>
        <v>0</v>
      </c>
      <c r="BJ434" s="13" t="s">
        <v>82</v>
      </c>
      <c r="BK434" s="151">
        <f t="shared" si="119"/>
        <v>0</v>
      </c>
      <c r="BL434" s="13" t="s">
        <v>310</v>
      </c>
      <c r="BM434" s="150" t="s">
        <v>1397</v>
      </c>
    </row>
    <row r="435" spans="2:65" s="1" customFormat="1" ht="24" customHeight="1">
      <c r="B435" s="114"/>
      <c r="C435" s="140" t="s">
        <v>1398</v>
      </c>
      <c r="D435" s="140" t="s">
        <v>130</v>
      </c>
      <c r="E435" s="141" t="s">
        <v>1399</v>
      </c>
      <c r="F435" s="142" t="s">
        <v>1400</v>
      </c>
      <c r="G435" s="143" t="s">
        <v>309</v>
      </c>
      <c r="H435" s="144">
        <v>1</v>
      </c>
      <c r="I435" s="165"/>
      <c r="J435" s="145">
        <f t="shared" si="110"/>
        <v>0</v>
      </c>
      <c r="K435" s="142" t="s">
        <v>1</v>
      </c>
      <c r="L435" s="27"/>
      <c r="M435" s="146" t="s">
        <v>1</v>
      </c>
      <c r="N435" s="147" t="s">
        <v>39</v>
      </c>
      <c r="O435" s="148">
        <v>0</v>
      </c>
      <c r="P435" s="148">
        <f t="shared" si="111"/>
        <v>0</v>
      </c>
      <c r="Q435" s="148">
        <v>0</v>
      </c>
      <c r="R435" s="148">
        <f t="shared" si="112"/>
        <v>0</v>
      </c>
      <c r="S435" s="148">
        <v>0</v>
      </c>
      <c r="T435" s="149">
        <f t="shared" si="113"/>
        <v>0</v>
      </c>
      <c r="AR435" s="150" t="s">
        <v>310</v>
      </c>
      <c r="AT435" s="150" t="s">
        <v>130</v>
      </c>
      <c r="AU435" s="150" t="s">
        <v>82</v>
      </c>
      <c r="AY435" s="13" t="s">
        <v>127</v>
      </c>
      <c r="BE435" s="151">
        <f t="shared" si="114"/>
        <v>0</v>
      </c>
      <c r="BF435" s="151">
        <f t="shared" si="115"/>
        <v>0</v>
      </c>
      <c r="BG435" s="151">
        <f t="shared" si="116"/>
        <v>0</v>
      </c>
      <c r="BH435" s="151">
        <f t="shared" si="117"/>
        <v>0</v>
      </c>
      <c r="BI435" s="151">
        <f t="shared" si="118"/>
        <v>0</v>
      </c>
      <c r="BJ435" s="13" t="s">
        <v>82</v>
      </c>
      <c r="BK435" s="151">
        <f t="shared" si="119"/>
        <v>0</v>
      </c>
      <c r="BL435" s="13" t="s">
        <v>310</v>
      </c>
      <c r="BM435" s="150" t="s">
        <v>1401</v>
      </c>
    </row>
    <row r="436" spans="2:65" s="1" customFormat="1" ht="16.5" customHeight="1">
      <c r="B436" s="114"/>
      <c r="C436" s="140" t="s">
        <v>1402</v>
      </c>
      <c r="D436" s="140" t="s">
        <v>130</v>
      </c>
      <c r="E436" s="141" t="s">
        <v>1403</v>
      </c>
      <c r="F436" s="142" t="s">
        <v>1404</v>
      </c>
      <c r="G436" s="143" t="s">
        <v>309</v>
      </c>
      <c r="H436" s="144">
        <v>1</v>
      </c>
      <c r="I436" s="165"/>
      <c r="J436" s="145">
        <f t="shared" si="110"/>
        <v>0</v>
      </c>
      <c r="K436" s="142" t="s">
        <v>1</v>
      </c>
      <c r="L436" s="27"/>
      <c r="M436" s="161" t="s">
        <v>1</v>
      </c>
      <c r="N436" s="162" t="s">
        <v>39</v>
      </c>
      <c r="O436" s="163">
        <v>0</v>
      </c>
      <c r="P436" s="163">
        <f t="shared" si="111"/>
        <v>0</v>
      </c>
      <c r="Q436" s="163">
        <v>0</v>
      </c>
      <c r="R436" s="163">
        <f t="shared" si="112"/>
        <v>0</v>
      </c>
      <c r="S436" s="163">
        <v>0</v>
      </c>
      <c r="T436" s="164">
        <f t="shared" si="113"/>
        <v>0</v>
      </c>
      <c r="AR436" s="150" t="s">
        <v>310</v>
      </c>
      <c r="AT436" s="150" t="s">
        <v>130</v>
      </c>
      <c r="AU436" s="150" t="s">
        <v>82</v>
      </c>
      <c r="AY436" s="13" t="s">
        <v>127</v>
      </c>
      <c r="BE436" s="151">
        <f t="shared" si="114"/>
        <v>0</v>
      </c>
      <c r="BF436" s="151">
        <f t="shared" si="115"/>
        <v>0</v>
      </c>
      <c r="BG436" s="151">
        <f t="shared" si="116"/>
        <v>0</v>
      </c>
      <c r="BH436" s="151">
        <f t="shared" si="117"/>
        <v>0</v>
      </c>
      <c r="BI436" s="151">
        <f t="shared" si="118"/>
        <v>0</v>
      </c>
      <c r="BJ436" s="13" t="s">
        <v>82</v>
      </c>
      <c r="BK436" s="151">
        <f t="shared" si="119"/>
        <v>0</v>
      </c>
      <c r="BL436" s="13" t="s">
        <v>310</v>
      </c>
      <c r="BM436" s="150" t="s">
        <v>1405</v>
      </c>
    </row>
    <row r="437" spans="2:65" s="1" customFormat="1" ht="6.95" customHeight="1">
      <c r="B437" s="39"/>
      <c r="C437" s="40"/>
      <c r="D437" s="40"/>
      <c r="E437" s="40"/>
      <c r="F437" s="40"/>
      <c r="G437" s="40"/>
      <c r="H437" s="40"/>
      <c r="I437" s="40"/>
      <c r="J437" s="40"/>
      <c r="K437" s="40"/>
      <c r="L437" s="27"/>
    </row>
  </sheetData>
  <autoFilter ref="C141:K436"/>
  <mergeCells count="11">
    <mergeCell ref="E134:H134"/>
    <mergeCell ref="E7:H7"/>
    <mergeCell ref="E9:H9"/>
    <mergeCell ref="E27:H27"/>
    <mergeCell ref="E85:H85"/>
    <mergeCell ref="E87:H87"/>
    <mergeCell ref="L2:V2"/>
    <mergeCell ref="D119:F119"/>
    <mergeCell ref="D120:F120"/>
    <mergeCell ref="D121:F121"/>
    <mergeCell ref="E132:H13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9"/>
  <sheetViews>
    <sheetView showGridLines="0" workbookViewId="0">
      <selection activeCell="F1" sqref="F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7"/>
      <c r="F1" s="172" t="s">
        <v>1424</v>
      </c>
    </row>
    <row r="2" spans="1:46" ht="36.950000000000003" customHeight="1">
      <c r="L2" s="203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90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1:46" ht="24.95" customHeight="1">
      <c r="B4" s="16"/>
      <c r="D4" s="17" t="s">
        <v>94</v>
      </c>
      <c r="L4" s="16"/>
      <c r="M4" s="88" t="s">
        <v>10</v>
      </c>
      <c r="AT4" s="13" t="s">
        <v>3</v>
      </c>
    </row>
    <row r="5" spans="1:46" ht="6.95" customHeight="1">
      <c r="B5" s="16"/>
      <c r="L5" s="16"/>
    </row>
    <row r="6" spans="1:46" ht="12" customHeight="1">
      <c r="B6" s="16"/>
      <c r="D6" s="22" t="s">
        <v>14</v>
      </c>
      <c r="L6" s="16"/>
    </row>
    <row r="7" spans="1:46" ht="16.5" customHeight="1">
      <c r="B7" s="16"/>
      <c r="E7" s="211" t="str">
        <f>'Rekapitulace stavby'!K6</f>
        <v>Modernizace kotelny v objektu Křižíkova 552/2, Praha</v>
      </c>
      <c r="F7" s="212"/>
      <c r="G7" s="212"/>
      <c r="H7" s="212"/>
      <c r="L7" s="16"/>
    </row>
    <row r="8" spans="1:46" s="1" customFormat="1" ht="12" customHeight="1">
      <c r="B8" s="27"/>
      <c r="D8" s="22" t="s">
        <v>95</v>
      </c>
      <c r="L8" s="27"/>
    </row>
    <row r="9" spans="1:46" s="1" customFormat="1" ht="36.950000000000003" customHeight="1">
      <c r="B9" s="27"/>
      <c r="E9" s="177" t="s">
        <v>1406</v>
      </c>
      <c r="F9" s="213"/>
      <c r="G9" s="213"/>
      <c r="H9" s="213"/>
      <c r="L9" s="27"/>
    </row>
    <row r="10" spans="1:46" s="1" customFormat="1">
      <c r="B10" s="27"/>
      <c r="L10" s="27"/>
    </row>
    <row r="11" spans="1:46" s="1" customFormat="1" ht="12" customHeight="1">
      <c r="B11" s="27"/>
      <c r="D11" s="22" t="s">
        <v>15</v>
      </c>
      <c r="F11" s="20" t="s">
        <v>1</v>
      </c>
      <c r="I11" s="22" t="s">
        <v>16</v>
      </c>
      <c r="J11" s="20" t="s">
        <v>1</v>
      </c>
      <c r="L11" s="27"/>
    </row>
    <row r="12" spans="1:46" s="1" customFormat="1" ht="12" customHeight="1">
      <c r="B12" s="27"/>
      <c r="D12" s="22" t="s">
        <v>17</v>
      </c>
      <c r="F12" s="20" t="s">
        <v>18</v>
      </c>
      <c r="I12" s="22" t="s">
        <v>19</v>
      </c>
      <c r="J12" s="47" t="str">
        <f>'Rekapitulace stavby'!AN8</f>
        <v>31. 3. 2019</v>
      </c>
      <c r="L12" s="27"/>
    </row>
    <row r="13" spans="1:46" s="1" customFormat="1" ht="10.9" customHeight="1">
      <c r="B13" s="27"/>
      <c r="L13" s="27"/>
    </row>
    <row r="14" spans="1:46" s="1" customFormat="1" ht="12" customHeight="1">
      <c r="B14" s="27"/>
      <c r="D14" s="22" t="s">
        <v>21</v>
      </c>
      <c r="I14" s="22" t="s">
        <v>22</v>
      </c>
      <c r="J14" s="20" t="s">
        <v>1</v>
      </c>
      <c r="L14" s="27"/>
    </row>
    <row r="15" spans="1:46" s="1" customFormat="1" ht="18" customHeight="1">
      <c r="B15" s="27"/>
      <c r="E15" s="20" t="s">
        <v>1422</v>
      </c>
      <c r="I15" s="22" t="s">
        <v>23</v>
      </c>
      <c r="J15" s="20" t="s">
        <v>1</v>
      </c>
      <c r="L15" s="27"/>
    </row>
    <row r="16" spans="1:46" s="1" customFormat="1" ht="6.95" customHeight="1">
      <c r="B16" s="27"/>
      <c r="L16" s="27"/>
    </row>
    <row r="17" spans="2:12" s="1" customFormat="1" ht="12" customHeight="1">
      <c r="B17" s="27"/>
      <c r="D17" s="22" t="s">
        <v>24</v>
      </c>
      <c r="I17" s="22" t="s">
        <v>22</v>
      </c>
      <c r="J17" s="20" t="s">
        <v>1</v>
      </c>
      <c r="L17" s="27"/>
    </row>
    <row r="18" spans="2:12" s="1" customFormat="1" ht="18" customHeight="1">
      <c r="B18" s="27"/>
      <c r="E18" s="20" t="s">
        <v>25</v>
      </c>
      <c r="I18" s="22" t="s">
        <v>23</v>
      </c>
      <c r="J18" s="20" t="s">
        <v>1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2" t="s">
        <v>26</v>
      </c>
      <c r="I20" s="22" t="s">
        <v>22</v>
      </c>
      <c r="J20" s="20" t="s">
        <v>27</v>
      </c>
      <c r="L20" s="27"/>
    </row>
    <row r="21" spans="2:12" s="1" customFormat="1" ht="18" customHeight="1">
      <c r="B21" s="27"/>
      <c r="E21" s="20" t="s">
        <v>28</v>
      </c>
      <c r="I21" s="22" t="s">
        <v>23</v>
      </c>
      <c r="J21" s="20" t="s">
        <v>29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2" t="s">
        <v>31</v>
      </c>
      <c r="I23" s="22" t="s">
        <v>22</v>
      </c>
      <c r="J23" s="20" t="s">
        <v>27</v>
      </c>
      <c r="L23" s="27"/>
    </row>
    <row r="24" spans="2:12" s="1" customFormat="1" ht="18" customHeight="1">
      <c r="B24" s="27"/>
      <c r="E24" s="20" t="s">
        <v>28</v>
      </c>
      <c r="I24" s="22" t="s">
        <v>23</v>
      </c>
      <c r="J24" s="20" t="s">
        <v>29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2" t="s">
        <v>32</v>
      </c>
      <c r="L26" s="27"/>
    </row>
    <row r="27" spans="2:12" s="7" customFormat="1" ht="16.5" customHeight="1">
      <c r="B27" s="89"/>
      <c r="E27" s="186" t="s">
        <v>1</v>
      </c>
      <c r="F27" s="186"/>
      <c r="G27" s="186"/>
      <c r="H27" s="186"/>
      <c r="L27" s="89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14.45" customHeight="1">
      <c r="B30" s="27"/>
      <c r="D30" s="20" t="s">
        <v>97</v>
      </c>
      <c r="J30" s="26">
        <f>J96</f>
        <v>0</v>
      </c>
      <c r="L30" s="27"/>
    </row>
    <row r="31" spans="2:12" s="1" customFormat="1" ht="14.45" customHeight="1">
      <c r="B31" s="27"/>
      <c r="D31" s="25" t="s">
        <v>98</v>
      </c>
      <c r="J31" s="26">
        <f>J101</f>
        <v>0</v>
      </c>
      <c r="L31" s="27"/>
    </row>
    <row r="32" spans="2:12" s="1" customFormat="1" ht="25.35" customHeight="1">
      <c r="B32" s="27"/>
      <c r="D32" s="90" t="s">
        <v>34</v>
      </c>
      <c r="J32" s="61">
        <f>ROUND(J30 + J31, 2)</f>
        <v>0</v>
      </c>
      <c r="L32" s="27"/>
    </row>
    <row r="33" spans="2:12" s="1" customFormat="1" ht="6.95" customHeight="1">
      <c r="B33" s="27"/>
      <c r="D33" s="48"/>
      <c r="E33" s="48"/>
      <c r="F33" s="48"/>
      <c r="G33" s="48"/>
      <c r="H33" s="48"/>
      <c r="I33" s="48"/>
      <c r="J33" s="48"/>
      <c r="K33" s="48"/>
      <c r="L33" s="27"/>
    </row>
    <row r="34" spans="2:12" s="1" customFormat="1" ht="14.45" customHeight="1">
      <c r="B34" s="27"/>
      <c r="F34" s="30" t="s">
        <v>36</v>
      </c>
      <c r="I34" s="30" t="s">
        <v>35</v>
      </c>
      <c r="J34" s="30" t="s">
        <v>37</v>
      </c>
      <c r="L34" s="27"/>
    </row>
    <row r="35" spans="2:12" s="1" customFormat="1" ht="14.45" customHeight="1">
      <c r="B35" s="27"/>
      <c r="D35" s="91" t="s">
        <v>38</v>
      </c>
      <c r="E35" s="22" t="s">
        <v>39</v>
      </c>
      <c r="F35" s="92">
        <f>ROUND((SUM(BE101:BE105) + SUM(BE125:BE128)),  2)</f>
        <v>0</v>
      </c>
      <c r="I35" s="93">
        <v>0.21</v>
      </c>
      <c r="J35" s="92">
        <f>ROUND(((SUM(BE101:BE105) + SUM(BE125:BE128))*I35),  2)</f>
        <v>0</v>
      </c>
      <c r="L35" s="27"/>
    </row>
    <row r="36" spans="2:12" s="1" customFormat="1" ht="14.45" customHeight="1">
      <c r="B36" s="27"/>
      <c r="E36" s="22" t="s">
        <v>40</v>
      </c>
      <c r="F36" s="92">
        <f>ROUND((SUM(BF101:BF105) + SUM(BF125:BF128)),  2)</f>
        <v>0</v>
      </c>
      <c r="I36" s="93">
        <v>0.15</v>
      </c>
      <c r="J36" s="92">
        <f>ROUND(((SUM(BF101:BF105) + SUM(BF125:BF128))*I36),  2)</f>
        <v>0</v>
      </c>
      <c r="L36" s="27"/>
    </row>
    <row r="37" spans="2:12" s="1" customFormat="1" ht="14.45" hidden="1" customHeight="1">
      <c r="B37" s="27"/>
      <c r="E37" s="22" t="s">
        <v>41</v>
      </c>
      <c r="F37" s="92">
        <f>ROUND((SUM(BG101:BG105) + SUM(BG125:BG128)),  2)</f>
        <v>0</v>
      </c>
      <c r="I37" s="93">
        <v>0.21</v>
      </c>
      <c r="J37" s="92">
        <f>0</f>
        <v>0</v>
      </c>
      <c r="L37" s="27"/>
    </row>
    <row r="38" spans="2:12" s="1" customFormat="1" ht="14.45" hidden="1" customHeight="1">
      <c r="B38" s="27"/>
      <c r="E38" s="22" t="s">
        <v>42</v>
      </c>
      <c r="F38" s="92">
        <f>ROUND((SUM(BH101:BH105) + SUM(BH125:BH128)),  2)</f>
        <v>0</v>
      </c>
      <c r="I38" s="93">
        <v>0.15</v>
      </c>
      <c r="J38" s="92">
        <f>0</f>
        <v>0</v>
      </c>
      <c r="L38" s="27"/>
    </row>
    <row r="39" spans="2:12" s="1" customFormat="1" ht="14.45" hidden="1" customHeight="1">
      <c r="B39" s="27"/>
      <c r="E39" s="22" t="s">
        <v>43</v>
      </c>
      <c r="F39" s="92">
        <f>ROUND((SUM(BI101:BI105) + SUM(BI125:BI128)),  2)</f>
        <v>0</v>
      </c>
      <c r="I39" s="93">
        <v>0</v>
      </c>
      <c r="J39" s="92">
        <f>0</f>
        <v>0</v>
      </c>
      <c r="L39" s="27"/>
    </row>
    <row r="40" spans="2:12" s="1" customFormat="1" ht="6.95" customHeight="1">
      <c r="B40" s="27"/>
      <c r="L40" s="27"/>
    </row>
    <row r="41" spans="2:12" s="1" customFormat="1" ht="25.35" customHeight="1">
      <c r="B41" s="27"/>
      <c r="C41" s="85"/>
      <c r="D41" s="94" t="s">
        <v>44</v>
      </c>
      <c r="E41" s="52"/>
      <c r="F41" s="52"/>
      <c r="G41" s="95" t="s">
        <v>45</v>
      </c>
      <c r="H41" s="96" t="s">
        <v>46</v>
      </c>
      <c r="I41" s="52"/>
      <c r="J41" s="97">
        <f>SUM(J32:J39)</f>
        <v>0</v>
      </c>
      <c r="K41" s="98"/>
      <c r="L41" s="27"/>
    </row>
    <row r="42" spans="2:12" s="1" customFormat="1" ht="14.45" customHeight="1">
      <c r="B42" s="27"/>
      <c r="L42" s="27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7"/>
      <c r="D50" s="36" t="s">
        <v>47</v>
      </c>
      <c r="E50" s="37"/>
      <c r="F50" s="37"/>
      <c r="G50" s="36" t="s">
        <v>48</v>
      </c>
      <c r="H50" s="37"/>
      <c r="I50" s="37"/>
      <c r="J50" s="37"/>
      <c r="K50" s="37"/>
      <c r="L50" s="27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7"/>
      <c r="D61" s="38" t="s">
        <v>49</v>
      </c>
      <c r="E61" s="29"/>
      <c r="F61" s="99" t="s">
        <v>50</v>
      </c>
      <c r="G61" s="38" t="s">
        <v>49</v>
      </c>
      <c r="H61" s="29"/>
      <c r="I61" s="29"/>
      <c r="J61" s="100" t="s">
        <v>50</v>
      </c>
      <c r="K61" s="29"/>
      <c r="L61" s="27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7"/>
      <c r="D65" s="36" t="s">
        <v>51</v>
      </c>
      <c r="E65" s="37"/>
      <c r="F65" s="37"/>
      <c r="G65" s="36" t="s">
        <v>52</v>
      </c>
      <c r="H65" s="37"/>
      <c r="I65" s="37"/>
      <c r="J65" s="37"/>
      <c r="K65" s="37"/>
      <c r="L65" s="27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7"/>
      <c r="D76" s="38" t="s">
        <v>49</v>
      </c>
      <c r="E76" s="29"/>
      <c r="F76" s="99" t="s">
        <v>50</v>
      </c>
      <c r="G76" s="38" t="s">
        <v>49</v>
      </c>
      <c r="H76" s="29"/>
      <c r="I76" s="29"/>
      <c r="J76" s="100" t="s">
        <v>50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7" t="s">
        <v>99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2" t="s">
        <v>14</v>
      </c>
      <c r="L84" s="27"/>
    </row>
    <row r="85" spans="2:47" s="1" customFormat="1" ht="16.5" customHeight="1">
      <c r="B85" s="27"/>
      <c r="E85" s="211" t="str">
        <f>E7</f>
        <v>Modernizace kotelny v objektu Křižíkova 552/2, Praha</v>
      </c>
      <c r="F85" s="212"/>
      <c r="G85" s="212"/>
      <c r="H85" s="212"/>
      <c r="L85" s="27"/>
    </row>
    <row r="86" spans="2:47" s="1" customFormat="1" ht="12" customHeight="1">
      <c r="B86" s="27"/>
      <c r="C86" s="22" t="s">
        <v>95</v>
      </c>
      <c r="L86" s="27"/>
    </row>
    <row r="87" spans="2:47" s="1" customFormat="1" ht="16.5" customHeight="1">
      <c r="B87" s="27"/>
      <c r="E87" s="177" t="str">
        <f>E9</f>
        <v>D.1.4.3 - Měření a regulace</v>
      </c>
      <c r="F87" s="213"/>
      <c r="G87" s="213"/>
      <c r="H87" s="213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2" t="s">
        <v>17</v>
      </c>
      <c r="F89" s="20" t="str">
        <f>F12</f>
        <v>Praha</v>
      </c>
      <c r="I89" s="22" t="s">
        <v>19</v>
      </c>
      <c r="J89" s="47" t="str">
        <f>IF(J12="","",J12)</f>
        <v>31. 3. 2019</v>
      </c>
      <c r="L89" s="27"/>
    </row>
    <row r="90" spans="2:47" s="1" customFormat="1" ht="6.95" customHeight="1">
      <c r="B90" s="27"/>
      <c r="L90" s="27"/>
    </row>
    <row r="91" spans="2:47" s="1" customFormat="1" ht="27" customHeight="1">
      <c r="B91" s="27"/>
      <c r="C91" s="22" t="s">
        <v>21</v>
      </c>
      <c r="F91" s="20" t="str">
        <f>E15</f>
        <v>Správa železniční dopravní cesty, státní organizace</v>
      </c>
      <c r="I91" s="22" t="s">
        <v>26</v>
      </c>
      <c r="J91" s="23" t="str">
        <f>E21</f>
        <v>Ing. Václav Remuta</v>
      </c>
      <c r="L91" s="27"/>
    </row>
    <row r="92" spans="2:47" s="1" customFormat="1" ht="27" customHeight="1">
      <c r="B92" s="27"/>
      <c r="C92" s="22" t="s">
        <v>24</v>
      </c>
      <c r="F92" s="20" t="str">
        <f>IF(E18="","",E18)</f>
        <v>Dle výběrového řízení</v>
      </c>
      <c r="I92" s="22" t="s">
        <v>31</v>
      </c>
      <c r="J92" s="23" t="str">
        <f>E24</f>
        <v>Ing. Václav Remuta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101" t="s">
        <v>100</v>
      </c>
      <c r="D94" s="85"/>
      <c r="E94" s="85"/>
      <c r="F94" s="85"/>
      <c r="G94" s="85"/>
      <c r="H94" s="85"/>
      <c r="I94" s="85"/>
      <c r="J94" s="102" t="s">
        <v>101</v>
      </c>
      <c r="K94" s="85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103" t="s">
        <v>102</v>
      </c>
      <c r="J96" s="61">
        <f>J125</f>
        <v>0</v>
      </c>
      <c r="L96" s="27"/>
      <c r="AU96" s="13" t="s">
        <v>103</v>
      </c>
    </row>
    <row r="97" spans="2:65" s="8" customFormat="1" ht="24.95" customHeight="1">
      <c r="B97" s="104"/>
      <c r="D97" s="105" t="s">
        <v>1407</v>
      </c>
      <c r="E97" s="106"/>
      <c r="F97" s="106"/>
      <c r="G97" s="106"/>
      <c r="H97" s="106"/>
      <c r="I97" s="106"/>
      <c r="J97" s="107">
        <f>J126</f>
        <v>0</v>
      </c>
      <c r="L97" s="104"/>
    </row>
    <row r="98" spans="2:65" s="9" customFormat="1" ht="19.899999999999999" customHeight="1">
      <c r="B98" s="108"/>
      <c r="D98" s="109" t="s">
        <v>1408</v>
      </c>
      <c r="E98" s="110"/>
      <c r="F98" s="110"/>
      <c r="G98" s="110"/>
      <c r="H98" s="110"/>
      <c r="I98" s="110"/>
      <c r="J98" s="111">
        <f>J127</f>
        <v>0</v>
      </c>
      <c r="L98" s="108"/>
    </row>
    <row r="99" spans="2:65" s="1" customFormat="1" ht="21.75" customHeight="1">
      <c r="B99" s="27"/>
      <c r="L99" s="27"/>
    </row>
    <row r="100" spans="2:65" s="1" customFormat="1" ht="6.95" customHeight="1">
      <c r="B100" s="27"/>
      <c r="L100" s="27"/>
    </row>
    <row r="101" spans="2:65" s="1" customFormat="1" ht="29.25" customHeight="1">
      <c r="B101" s="27"/>
      <c r="C101" s="103" t="s">
        <v>110</v>
      </c>
      <c r="J101" s="112">
        <f>ROUND(J102 + J103 + J104,2)</f>
        <v>0</v>
      </c>
      <c r="L101" s="27"/>
      <c r="N101" s="113" t="s">
        <v>38</v>
      </c>
    </row>
    <row r="102" spans="2:65" s="1" customFormat="1" ht="18" customHeight="1">
      <c r="B102" s="114"/>
      <c r="C102" s="115"/>
      <c r="D102" s="210" t="s">
        <v>1415</v>
      </c>
      <c r="E102" s="210"/>
      <c r="F102" s="210"/>
      <c r="G102" s="115"/>
      <c r="H102" s="115"/>
      <c r="I102" s="115"/>
      <c r="J102" s="171"/>
      <c r="K102" s="115"/>
      <c r="L102" s="114"/>
      <c r="M102" s="115"/>
      <c r="N102" s="116" t="s">
        <v>40</v>
      </c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5"/>
      <c r="AH102" s="115"/>
      <c r="AI102" s="115"/>
      <c r="AJ102" s="115"/>
      <c r="AK102" s="115"/>
      <c r="AL102" s="115"/>
      <c r="AM102" s="115"/>
      <c r="AN102" s="115"/>
      <c r="AO102" s="115"/>
      <c r="AP102" s="115"/>
      <c r="AQ102" s="115"/>
      <c r="AR102" s="115"/>
      <c r="AS102" s="115"/>
      <c r="AT102" s="115"/>
      <c r="AU102" s="115"/>
      <c r="AV102" s="115"/>
      <c r="AW102" s="115"/>
      <c r="AX102" s="115"/>
      <c r="AY102" s="117" t="s">
        <v>111</v>
      </c>
      <c r="AZ102" s="115"/>
      <c r="BA102" s="115"/>
      <c r="BB102" s="115"/>
      <c r="BC102" s="115"/>
      <c r="BD102" s="115"/>
      <c r="BE102" s="118">
        <f>IF(N102="základní",J102,0)</f>
        <v>0</v>
      </c>
      <c r="BF102" s="118">
        <f>IF(N102="snížená",J102,0)</f>
        <v>0</v>
      </c>
      <c r="BG102" s="118">
        <f>IF(N102="zákl. přenesená",J102,0)</f>
        <v>0</v>
      </c>
      <c r="BH102" s="118">
        <f>IF(N102="sníž. přenesená",J102,0)</f>
        <v>0</v>
      </c>
      <c r="BI102" s="118">
        <f>IF(N102="nulová",J102,0)</f>
        <v>0</v>
      </c>
      <c r="BJ102" s="117" t="s">
        <v>84</v>
      </c>
      <c r="BK102" s="115"/>
      <c r="BL102" s="115"/>
      <c r="BM102" s="115"/>
    </row>
    <row r="103" spans="2:65" s="1" customFormat="1" ht="18" customHeight="1">
      <c r="B103" s="114"/>
      <c r="C103" s="115"/>
      <c r="D103" s="210" t="s">
        <v>1419</v>
      </c>
      <c r="E103" s="210"/>
      <c r="F103" s="210"/>
      <c r="G103" s="115"/>
      <c r="H103" s="115"/>
      <c r="I103" s="115"/>
      <c r="J103" s="171"/>
      <c r="K103" s="115"/>
      <c r="L103" s="114"/>
      <c r="M103" s="115"/>
      <c r="N103" s="116" t="s">
        <v>40</v>
      </c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115"/>
      <c r="AH103" s="115"/>
      <c r="AI103" s="115"/>
      <c r="AJ103" s="115"/>
      <c r="AK103" s="115"/>
      <c r="AL103" s="115"/>
      <c r="AM103" s="115"/>
      <c r="AN103" s="115"/>
      <c r="AO103" s="115"/>
      <c r="AP103" s="115"/>
      <c r="AQ103" s="115"/>
      <c r="AR103" s="115"/>
      <c r="AS103" s="115"/>
      <c r="AT103" s="115"/>
      <c r="AU103" s="115"/>
      <c r="AV103" s="115"/>
      <c r="AW103" s="115"/>
      <c r="AX103" s="115"/>
      <c r="AY103" s="117" t="s">
        <v>111</v>
      </c>
      <c r="AZ103" s="115"/>
      <c r="BA103" s="115"/>
      <c r="BB103" s="115"/>
      <c r="BC103" s="115"/>
      <c r="BD103" s="115"/>
      <c r="BE103" s="118">
        <f>IF(N103="základní",J103,0)</f>
        <v>0</v>
      </c>
      <c r="BF103" s="118">
        <f>IF(N103="snížená",J103,0)</f>
        <v>0</v>
      </c>
      <c r="BG103" s="118">
        <f>IF(N103="zákl. přenesená",J103,0)</f>
        <v>0</v>
      </c>
      <c r="BH103" s="118">
        <f>IF(N103="sníž. přenesená",J103,0)</f>
        <v>0</v>
      </c>
      <c r="BI103" s="118">
        <f>IF(N103="nulová",J103,0)</f>
        <v>0</v>
      </c>
      <c r="BJ103" s="117" t="s">
        <v>84</v>
      </c>
      <c r="BK103" s="115"/>
      <c r="BL103" s="115"/>
      <c r="BM103" s="115"/>
    </row>
    <row r="104" spans="2:65" s="1" customFormat="1" ht="18" customHeight="1">
      <c r="B104" s="114"/>
      <c r="C104" s="115"/>
      <c r="D104" s="210" t="s">
        <v>1417</v>
      </c>
      <c r="E104" s="210"/>
      <c r="F104" s="210"/>
      <c r="G104" s="115"/>
      <c r="H104" s="115"/>
      <c r="I104" s="115"/>
      <c r="J104" s="171"/>
      <c r="K104" s="115"/>
      <c r="L104" s="114"/>
      <c r="M104" s="115"/>
      <c r="N104" s="116" t="s">
        <v>40</v>
      </c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5"/>
      <c r="AI104" s="115"/>
      <c r="AJ104" s="115"/>
      <c r="AK104" s="115"/>
      <c r="AL104" s="115"/>
      <c r="AM104" s="115"/>
      <c r="AN104" s="115"/>
      <c r="AO104" s="115"/>
      <c r="AP104" s="115"/>
      <c r="AQ104" s="115"/>
      <c r="AR104" s="115"/>
      <c r="AS104" s="115"/>
      <c r="AT104" s="115"/>
      <c r="AU104" s="115"/>
      <c r="AV104" s="115"/>
      <c r="AW104" s="115"/>
      <c r="AX104" s="115"/>
      <c r="AY104" s="117" t="s">
        <v>111</v>
      </c>
      <c r="AZ104" s="115"/>
      <c r="BA104" s="115"/>
      <c r="BB104" s="115"/>
      <c r="BC104" s="115"/>
      <c r="BD104" s="115"/>
      <c r="BE104" s="118">
        <f>IF(N104="základní",J104,0)</f>
        <v>0</v>
      </c>
      <c r="BF104" s="118">
        <f>IF(N104="snížená",J104,0)</f>
        <v>0</v>
      </c>
      <c r="BG104" s="118">
        <f>IF(N104="zákl. přenesená",J104,0)</f>
        <v>0</v>
      </c>
      <c r="BH104" s="118">
        <f>IF(N104="sníž. přenesená",J104,0)</f>
        <v>0</v>
      </c>
      <c r="BI104" s="118">
        <f>IF(N104="nulová",J104,0)</f>
        <v>0</v>
      </c>
      <c r="BJ104" s="117" t="s">
        <v>84</v>
      </c>
      <c r="BK104" s="115"/>
      <c r="BL104" s="115"/>
      <c r="BM104" s="115"/>
    </row>
    <row r="105" spans="2:65" s="1" customFormat="1" ht="18" customHeight="1">
      <c r="B105" s="27"/>
      <c r="L105" s="27"/>
    </row>
    <row r="106" spans="2:65" s="1" customFormat="1" ht="29.25" customHeight="1">
      <c r="B106" s="27"/>
      <c r="C106" s="84" t="s">
        <v>93</v>
      </c>
      <c r="D106" s="85"/>
      <c r="E106" s="85"/>
      <c r="F106" s="85"/>
      <c r="G106" s="85"/>
      <c r="H106" s="85"/>
      <c r="I106" s="85"/>
      <c r="J106" s="86">
        <f>ROUND(J96+J101,2)</f>
        <v>0</v>
      </c>
      <c r="K106" s="85"/>
      <c r="L106" s="27"/>
    </row>
    <row r="107" spans="2:65" s="1" customFormat="1" ht="6.95" customHeight="1"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27"/>
    </row>
    <row r="111" spans="2:65" s="1" customFormat="1" ht="6.95" customHeight="1"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27"/>
    </row>
    <row r="112" spans="2:65" s="1" customFormat="1" ht="24.95" customHeight="1">
      <c r="B112" s="27"/>
      <c r="C112" s="17" t="s">
        <v>112</v>
      </c>
      <c r="L112" s="27"/>
    </row>
    <row r="113" spans="2:65" s="1" customFormat="1" ht="6.95" customHeight="1">
      <c r="B113" s="27"/>
      <c r="L113" s="27"/>
    </row>
    <row r="114" spans="2:65" s="1" customFormat="1" ht="12" customHeight="1">
      <c r="B114" s="27"/>
      <c r="C114" s="22" t="s">
        <v>14</v>
      </c>
      <c r="L114" s="27"/>
    </row>
    <row r="115" spans="2:65" s="1" customFormat="1" ht="16.5" customHeight="1">
      <c r="B115" s="27"/>
      <c r="E115" s="211" t="str">
        <f>E7</f>
        <v>Modernizace kotelny v objektu Křižíkova 552/2, Praha</v>
      </c>
      <c r="F115" s="212"/>
      <c r="G115" s="212"/>
      <c r="H115" s="212"/>
      <c r="L115" s="27"/>
    </row>
    <row r="116" spans="2:65" s="1" customFormat="1" ht="12" customHeight="1">
      <c r="B116" s="27"/>
      <c r="C116" s="22" t="s">
        <v>95</v>
      </c>
      <c r="L116" s="27"/>
    </row>
    <row r="117" spans="2:65" s="1" customFormat="1" ht="16.5" customHeight="1">
      <c r="B117" s="27"/>
      <c r="E117" s="177" t="str">
        <f>E9</f>
        <v>D.1.4.3 - Měření a regulace</v>
      </c>
      <c r="F117" s="213"/>
      <c r="G117" s="213"/>
      <c r="H117" s="213"/>
      <c r="L117" s="27"/>
    </row>
    <row r="118" spans="2:65" s="1" customFormat="1" ht="6.95" customHeight="1">
      <c r="B118" s="27"/>
      <c r="L118" s="27"/>
    </row>
    <row r="119" spans="2:65" s="1" customFormat="1" ht="12" customHeight="1">
      <c r="B119" s="27"/>
      <c r="C119" s="22" t="s">
        <v>17</v>
      </c>
      <c r="F119" s="20" t="str">
        <f>F12</f>
        <v>Praha</v>
      </c>
      <c r="I119" s="22" t="s">
        <v>19</v>
      </c>
      <c r="J119" s="47" t="str">
        <f>IF(J12="","",J12)</f>
        <v>31. 3. 2019</v>
      </c>
      <c r="L119" s="27"/>
    </row>
    <row r="120" spans="2:65" s="1" customFormat="1" ht="6.95" customHeight="1">
      <c r="B120" s="27"/>
      <c r="L120" s="27"/>
    </row>
    <row r="121" spans="2:65" s="1" customFormat="1" ht="27" customHeight="1">
      <c r="B121" s="27"/>
      <c r="C121" s="22" t="s">
        <v>21</v>
      </c>
      <c r="F121" s="20" t="str">
        <f>E15</f>
        <v>Správa železniční dopravní cesty, státní organizace</v>
      </c>
      <c r="I121" s="22" t="s">
        <v>26</v>
      </c>
      <c r="J121" s="23" t="str">
        <f>E21</f>
        <v>Ing. Václav Remuta</v>
      </c>
      <c r="L121" s="27"/>
    </row>
    <row r="122" spans="2:65" s="1" customFormat="1" ht="27" customHeight="1">
      <c r="B122" s="27"/>
      <c r="C122" s="22" t="s">
        <v>24</v>
      </c>
      <c r="F122" s="20" t="str">
        <f>IF(E18="","",E18)</f>
        <v>Dle výběrového řízení</v>
      </c>
      <c r="I122" s="22" t="s">
        <v>31</v>
      </c>
      <c r="J122" s="23" t="str">
        <f>E24</f>
        <v>Ing. Václav Remuta</v>
      </c>
      <c r="L122" s="27"/>
    </row>
    <row r="123" spans="2:65" s="1" customFormat="1" ht="10.35" customHeight="1">
      <c r="B123" s="27"/>
      <c r="L123" s="27"/>
    </row>
    <row r="124" spans="2:65" s="10" customFormat="1" ht="29.25" customHeight="1">
      <c r="B124" s="119"/>
      <c r="C124" s="120" t="s">
        <v>113</v>
      </c>
      <c r="D124" s="121" t="s">
        <v>59</v>
      </c>
      <c r="E124" s="121" t="s">
        <v>55</v>
      </c>
      <c r="F124" s="121" t="s">
        <v>56</v>
      </c>
      <c r="G124" s="121" t="s">
        <v>114</v>
      </c>
      <c r="H124" s="121" t="s">
        <v>115</v>
      </c>
      <c r="I124" s="121" t="s">
        <v>116</v>
      </c>
      <c r="J124" s="122" t="s">
        <v>101</v>
      </c>
      <c r="K124" s="123" t="s">
        <v>117</v>
      </c>
      <c r="L124" s="119"/>
      <c r="M124" s="54" t="s">
        <v>1</v>
      </c>
      <c r="N124" s="55" t="s">
        <v>38</v>
      </c>
      <c r="O124" s="55" t="s">
        <v>118</v>
      </c>
      <c r="P124" s="55" t="s">
        <v>119</v>
      </c>
      <c r="Q124" s="55" t="s">
        <v>120</v>
      </c>
      <c r="R124" s="55" t="s">
        <v>121</v>
      </c>
      <c r="S124" s="55" t="s">
        <v>122</v>
      </c>
      <c r="T124" s="56" t="s">
        <v>123</v>
      </c>
    </row>
    <row r="125" spans="2:65" s="1" customFormat="1" ht="22.9" customHeight="1">
      <c r="B125" s="27"/>
      <c r="C125" s="59" t="s">
        <v>124</v>
      </c>
      <c r="J125" s="124">
        <f>BK125</f>
        <v>0</v>
      </c>
      <c r="L125" s="27"/>
      <c r="M125" s="57"/>
      <c r="N125" s="48"/>
      <c r="O125" s="48"/>
      <c r="P125" s="125">
        <f>P126</f>
        <v>0</v>
      </c>
      <c r="Q125" s="48"/>
      <c r="R125" s="125">
        <f>R126</f>
        <v>0</v>
      </c>
      <c r="S125" s="48"/>
      <c r="T125" s="126">
        <f>T126</f>
        <v>0</v>
      </c>
      <c r="AT125" s="13" t="s">
        <v>73</v>
      </c>
      <c r="AU125" s="13" t="s">
        <v>103</v>
      </c>
      <c r="BK125" s="127">
        <f>BK126</f>
        <v>0</v>
      </c>
    </row>
    <row r="126" spans="2:65" s="11" customFormat="1" ht="25.9" customHeight="1">
      <c r="B126" s="128"/>
      <c r="D126" s="129" t="s">
        <v>73</v>
      </c>
      <c r="E126" s="130" t="s">
        <v>173</v>
      </c>
      <c r="F126" s="130" t="s">
        <v>1409</v>
      </c>
      <c r="J126" s="131">
        <f>BK126</f>
        <v>0</v>
      </c>
      <c r="L126" s="128"/>
      <c r="M126" s="132"/>
      <c r="N126" s="133"/>
      <c r="O126" s="133"/>
      <c r="P126" s="134">
        <f>P127</f>
        <v>0</v>
      </c>
      <c r="Q126" s="133"/>
      <c r="R126" s="134">
        <f>R127</f>
        <v>0</v>
      </c>
      <c r="S126" s="133"/>
      <c r="T126" s="135">
        <f>T127</f>
        <v>0</v>
      </c>
      <c r="AR126" s="129" t="s">
        <v>139</v>
      </c>
      <c r="AT126" s="136" t="s">
        <v>73</v>
      </c>
      <c r="AU126" s="136" t="s">
        <v>74</v>
      </c>
      <c r="AY126" s="129" t="s">
        <v>127</v>
      </c>
      <c r="BK126" s="137">
        <f>BK127</f>
        <v>0</v>
      </c>
    </row>
    <row r="127" spans="2:65" s="11" customFormat="1" ht="22.9" customHeight="1">
      <c r="B127" s="128"/>
      <c r="D127" s="129" t="s">
        <v>73</v>
      </c>
      <c r="E127" s="138" t="s">
        <v>1410</v>
      </c>
      <c r="F127" s="138" t="s">
        <v>1411</v>
      </c>
      <c r="J127" s="139">
        <f>BK127</f>
        <v>0</v>
      </c>
      <c r="L127" s="128"/>
      <c r="M127" s="132"/>
      <c r="N127" s="133"/>
      <c r="O127" s="133"/>
      <c r="P127" s="134">
        <f>P128</f>
        <v>0</v>
      </c>
      <c r="Q127" s="133"/>
      <c r="R127" s="134">
        <f>R128</f>
        <v>0</v>
      </c>
      <c r="S127" s="133"/>
      <c r="T127" s="135">
        <f>T128</f>
        <v>0</v>
      </c>
      <c r="AR127" s="129" t="s">
        <v>139</v>
      </c>
      <c r="AT127" s="136" t="s">
        <v>73</v>
      </c>
      <c r="AU127" s="136" t="s">
        <v>82</v>
      </c>
      <c r="AY127" s="129" t="s">
        <v>127</v>
      </c>
      <c r="BK127" s="137">
        <f>BK128</f>
        <v>0</v>
      </c>
    </row>
    <row r="128" spans="2:65" s="1" customFormat="1" ht="24" customHeight="1">
      <c r="B128" s="114"/>
      <c r="C128" s="140" t="s">
        <v>82</v>
      </c>
      <c r="D128" s="140" t="s">
        <v>130</v>
      </c>
      <c r="E128" s="141" t="s">
        <v>1412</v>
      </c>
      <c r="F128" s="142" t="s">
        <v>1413</v>
      </c>
      <c r="G128" s="143" t="s">
        <v>309</v>
      </c>
      <c r="H128" s="144">
        <v>1</v>
      </c>
      <c r="I128" s="165"/>
      <c r="J128" s="145">
        <f>ROUND(I128*H128,2)</f>
        <v>0</v>
      </c>
      <c r="K128" s="142" t="s">
        <v>1</v>
      </c>
      <c r="L128" s="27"/>
      <c r="M128" s="161" t="s">
        <v>1</v>
      </c>
      <c r="N128" s="162" t="s">
        <v>39</v>
      </c>
      <c r="O128" s="163">
        <v>0</v>
      </c>
      <c r="P128" s="163">
        <f>O128*H128</f>
        <v>0</v>
      </c>
      <c r="Q128" s="163">
        <v>0</v>
      </c>
      <c r="R128" s="163">
        <f>Q128*H128</f>
        <v>0</v>
      </c>
      <c r="S128" s="163">
        <v>0</v>
      </c>
      <c r="T128" s="164">
        <f>S128*H128</f>
        <v>0</v>
      </c>
      <c r="AR128" s="150" t="s">
        <v>208</v>
      </c>
      <c r="AT128" s="150" t="s">
        <v>130</v>
      </c>
      <c r="AU128" s="150" t="s">
        <v>84</v>
      </c>
      <c r="AY128" s="13" t="s">
        <v>127</v>
      </c>
      <c r="BE128" s="151">
        <f>IF(N128="základní",J128,0)</f>
        <v>0</v>
      </c>
      <c r="BF128" s="151">
        <f>IF(N128="snížená",J128,0)</f>
        <v>0</v>
      </c>
      <c r="BG128" s="151">
        <f>IF(N128="zákl. přenesená",J128,0)</f>
        <v>0</v>
      </c>
      <c r="BH128" s="151">
        <f>IF(N128="sníž. přenesená",J128,0)</f>
        <v>0</v>
      </c>
      <c r="BI128" s="151">
        <f>IF(N128="nulová",J128,0)</f>
        <v>0</v>
      </c>
      <c r="BJ128" s="13" t="s">
        <v>82</v>
      </c>
      <c r="BK128" s="151">
        <f>ROUND(I128*H128,2)</f>
        <v>0</v>
      </c>
      <c r="BL128" s="13" t="s">
        <v>208</v>
      </c>
      <c r="BM128" s="150" t="s">
        <v>1414</v>
      </c>
    </row>
    <row r="129" spans="2:12" s="1" customFormat="1" ht="6.95" customHeight="1"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27"/>
    </row>
  </sheetData>
  <autoFilter ref="C124:K128"/>
  <mergeCells count="11">
    <mergeCell ref="E117:H117"/>
    <mergeCell ref="E7:H7"/>
    <mergeCell ref="E9:H9"/>
    <mergeCell ref="E27:H27"/>
    <mergeCell ref="E85:H85"/>
    <mergeCell ref="E87:H87"/>
    <mergeCell ref="L2:V2"/>
    <mergeCell ref="D102:F102"/>
    <mergeCell ref="D103:F103"/>
    <mergeCell ref="D104:F104"/>
    <mergeCell ref="E115:H11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D.1.4.1 - Technika prostř...</vt:lpstr>
      <vt:lpstr>D.1.4.2 - Technika prostř...</vt:lpstr>
      <vt:lpstr>D.1.4.3 - Měření a regulace</vt:lpstr>
      <vt:lpstr>'D.1.4.1 - Technika prostř...'!Názvy_tisku</vt:lpstr>
      <vt:lpstr>'D.1.4.2 - Technika prostř...'!Názvy_tisku</vt:lpstr>
      <vt:lpstr>'D.1.4.3 - Měření a regulace'!Názvy_tisku</vt:lpstr>
      <vt:lpstr>'Rekapitulace stavby'!Názvy_tisku</vt:lpstr>
      <vt:lpstr>'D.1.4.1 - Technika prostř...'!Oblast_tisku</vt:lpstr>
      <vt:lpstr>'D.1.4.2 - Technika prostř...'!Oblast_tisku</vt:lpstr>
      <vt:lpstr>'D.1.4.3 - Měření a regulace'!Oblast_tisku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Zachová Tereza, Ing.</cp:lastModifiedBy>
  <cp:lastPrinted>2019-04-14T12:28:14Z</cp:lastPrinted>
  <dcterms:created xsi:type="dcterms:W3CDTF">2019-04-04T12:56:05Z</dcterms:created>
  <dcterms:modified xsi:type="dcterms:W3CDTF">2019-05-06T07:39:23Z</dcterms:modified>
</cp:coreProperties>
</file>